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7520" windowHeight="7995" tabRatio="865" firstSheet="4" activeTab="7"/>
  </bookViews>
  <sheets>
    <sheet name="Барибаев тариф сентяб муг 2019" sheetId="27" r:id="rId1"/>
    <sheet name="  Сентяб тариф 2019 з тілдік" sheetId="20" r:id="rId2"/>
    <sheet name="Барибаев тариф сентяб обн 2019 " sheetId="34" r:id="rId3"/>
    <sheet name="Сарапшы  тариф за сентяб 2019" sheetId="26" r:id="rId4"/>
    <sheet name="Барибаев тариф сентяб тех 2019" sheetId="28" r:id="rId5"/>
    <sheet name="Барибаев тариф сентяб зияткер " sheetId="31" r:id="rId6"/>
    <sheet name="Барибаев тариф сентяб мц 2019" sheetId="32" r:id="rId7"/>
    <sheet name="Барибаев тех  измен сен 2019" sheetId="33" r:id="rId8"/>
  </sheets>
  <calcPr calcId="124519"/>
</workbook>
</file>

<file path=xl/calcChain.xml><?xml version="1.0" encoding="utf-8"?>
<calcChain xmlns="http://schemas.openxmlformats.org/spreadsheetml/2006/main">
  <c r="I17" i="34"/>
  <c r="I40" s="1"/>
  <c r="I41" s="1"/>
  <c r="J40"/>
  <c r="K40"/>
  <c r="L40"/>
  <c r="M40"/>
  <c r="N40"/>
  <c r="O40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R53" i="33"/>
  <c r="O53"/>
  <c r="K53"/>
  <c r="J53"/>
  <c r="I53"/>
  <c r="S52"/>
  <c r="M52"/>
  <c r="L52"/>
  <c r="G51"/>
  <c r="L51" s="1"/>
  <c r="M50"/>
  <c r="L50"/>
  <c r="L49"/>
  <c r="M49"/>
  <c r="G48"/>
  <c r="L48" s="1"/>
  <c r="G47"/>
  <c r="M47" s="1"/>
  <c r="G46"/>
  <c r="L46" s="1"/>
  <c r="M45"/>
  <c r="L45"/>
  <c r="M44"/>
  <c r="L44"/>
  <c r="G43"/>
  <c r="M43" s="1"/>
  <c r="G42"/>
  <c r="L42" s="1"/>
  <c r="G41"/>
  <c r="M41" s="1"/>
  <c r="M40"/>
  <c r="L40"/>
  <c r="M39"/>
  <c r="L39"/>
  <c r="G38"/>
  <c r="L38" s="1"/>
  <c r="G37"/>
  <c r="M37" s="1"/>
  <c r="G36"/>
  <c r="L36" s="1"/>
  <c r="G35"/>
  <c r="M35" s="1"/>
  <c r="G34"/>
  <c r="N34" s="1"/>
  <c r="P34" s="1"/>
  <c r="G33"/>
  <c r="M33" s="1"/>
  <c r="N32"/>
  <c r="P32" s="1"/>
  <c r="M32"/>
  <c r="L32"/>
  <c r="G31"/>
  <c r="H31" s="1"/>
  <c r="M31" s="1"/>
  <c r="G30"/>
  <c r="H30" s="1"/>
  <c r="M30" s="1"/>
  <c r="H29"/>
  <c r="N29" s="1"/>
  <c r="P29" s="1"/>
  <c r="H28"/>
  <c r="M28" s="1"/>
  <c r="G27"/>
  <c r="H27" s="1"/>
  <c r="M27" s="1"/>
  <c r="G26"/>
  <c r="H26" s="1"/>
  <c r="M26" s="1"/>
  <c r="H25"/>
  <c r="G25"/>
  <c r="AA40" i="26"/>
  <c r="AA23"/>
  <c r="Q39" i="33" l="1"/>
  <c r="S39" s="1"/>
  <c r="L28"/>
  <c r="Q28" s="1"/>
  <c r="S28" s="1"/>
  <c r="L37"/>
  <c r="Q37" s="1"/>
  <c r="S37" s="1"/>
  <c r="Q40"/>
  <c r="S40" s="1"/>
  <c r="L33"/>
  <c r="Q33" s="1"/>
  <c r="S33" s="1"/>
  <c r="L43"/>
  <c r="Q43" s="1"/>
  <c r="S43" s="1"/>
  <c r="H53"/>
  <c r="N25"/>
  <c r="N26"/>
  <c r="P26" s="1"/>
  <c r="N27"/>
  <c r="P27" s="1"/>
  <c r="N28"/>
  <c r="P28" s="1"/>
  <c r="L30"/>
  <c r="Q30" s="1"/>
  <c r="S30" s="1"/>
  <c r="N31"/>
  <c r="P31" s="1"/>
  <c r="Q32"/>
  <c r="S32" s="1"/>
  <c r="N33"/>
  <c r="P33" s="1"/>
  <c r="L35"/>
  <c r="Q35" s="1"/>
  <c r="S35" s="1"/>
  <c r="L41"/>
  <c r="Q44"/>
  <c r="S44" s="1"/>
  <c r="Q45"/>
  <c r="S45" s="1"/>
  <c r="L47"/>
  <c r="Q47" s="1"/>
  <c r="S47" s="1"/>
  <c r="Q50"/>
  <c r="S50" s="1"/>
  <c r="Q49"/>
  <c r="S49" s="1"/>
  <c r="N53"/>
  <c r="P25"/>
  <c r="Q41"/>
  <c r="S41" s="1"/>
  <c r="M25"/>
  <c r="M29"/>
  <c r="M34"/>
  <c r="M36"/>
  <c r="Q36" s="1"/>
  <c r="S36" s="1"/>
  <c r="M38"/>
  <c r="Q38" s="1"/>
  <c r="S38" s="1"/>
  <c r="M42"/>
  <c r="Q42" s="1"/>
  <c r="S42" s="1"/>
  <c r="M46"/>
  <c r="Q46" s="1"/>
  <c r="S46" s="1"/>
  <c r="M48"/>
  <c r="Q48" s="1"/>
  <c r="S48" s="1"/>
  <c r="M51"/>
  <c r="Q51" s="1"/>
  <c r="S51" s="1"/>
  <c r="G53"/>
  <c r="L25"/>
  <c r="L26"/>
  <c r="Q26" s="1"/>
  <c r="S26" s="1"/>
  <c r="L27"/>
  <c r="Q27" s="1"/>
  <c r="S27" s="1"/>
  <c r="L29"/>
  <c r="Q29" s="1"/>
  <c r="S29" s="1"/>
  <c r="L31"/>
  <c r="Q31" s="1"/>
  <c r="S31" s="1"/>
  <c r="L34"/>
  <c r="Q34" l="1"/>
  <c r="S34" s="1"/>
  <c r="P53"/>
  <c r="L53"/>
  <c r="Q25"/>
  <c r="M53"/>
  <c r="X40" i="34"/>
  <c r="N15" i="31"/>
  <c r="N16"/>
  <c r="N17"/>
  <c r="N18"/>
  <c r="N14"/>
  <c r="R55" i="28"/>
  <c r="S54"/>
  <c r="AH41" i="27"/>
  <c r="AI21"/>
  <c r="Q53" i="33" l="1"/>
  <c r="S25"/>
  <c r="S53" s="1"/>
  <c r="V37" i="27" l="1"/>
  <c r="H37"/>
  <c r="V20"/>
  <c r="H20"/>
  <c r="V19"/>
  <c r="H19"/>
  <c r="W37" l="1"/>
  <c r="AF37" s="1"/>
  <c r="AG20"/>
  <c r="AI20" s="1"/>
  <c r="W20"/>
  <c r="AE20" s="1"/>
  <c r="W19"/>
  <c r="AE19" s="1"/>
  <c r="M15" i="32"/>
  <c r="M16"/>
  <c r="M17"/>
  <c r="M18"/>
  <c r="O15"/>
  <c r="Q15" s="1"/>
  <c r="O16"/>
  <c r="Q16" s="1"/>
  <c r="O17"/>
  <c r="Q17" s="1"/>
  <c r="O14"/>
  <c r="Q14" s="1"/>
  <c r="N15"/>
  <c r="R15" s="1"/>
  <c r="T15" s="1"/>
  <c r="N16"/>
  <c r="N17"/>
  <c r="N18"/>
  <c r="N14"/>
  <c r="R14" s="1"/>
  <c r="T14" s="1"/>
  <c r="M14"/>
  <c r="L32" i="28"/>
  <c r="L34"/>
  <c r="L40"/>
  <c r="L41"/>
  <c r="L45"/>
  <c r="L46"/>
  <c r="L51"/>
  <c r="L52"/>
  <c r="L54"/>
  <c r="M34"/>
  <c r="M40"/>
  <c r="M41"/>
  <c r="M45"/>
  <c r="M46"/>
  <c r="M51"/>
  <c r="M52"/>
  <c r="M54"/>
  <c r="M32"/>
  <c r="H30"/>
  <c r="M30" s="1"/>
  <c r="G30"/>
  <c r="S40" i="34"/>
  <c r="R40"/>
  <c r="Q40"/>
  <c r="H38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17"/>
  <c r="U17" s="1"/>
  <c r="J40" i="26"/>
  <c r="O40"/>
  <c r="N40"/>
  <c r="M40"/>
  <c r="W38"/>
  <c r="X38" s="1"/>
  <c r="W39"/>
  <c r="W37"/>
  <c r="X37" s="1"/>
  <c r="V23"/>
  <c r="U23"/>
  <c r="T23"/>
  <c r="S23"/>
  <c r="I19"/>
  <c r="I20"/>
  <c r="I21"/>
  <c r="I22"/>
  <c r="I18"/>
  <c r="W18"/>
  <c r="X19"/>
  <c r="Y19" s="1"/>
  <c r="Z19" s="1"/>
  <c r="AB19" s="1"/>
  <c r="W20"/>
  <c r="W21"/>
  <c r="X21" s="1"/>
  <c r="Y21" s="1"/>
  <c r="Z21" s="1"/>
  <c r="AB21" s="1"/>
  <c r="W22"/>
  <c r="W17"/>
  <c r="X17" s="1"/>
  <c r="T41" i="27"/>
  <c r="V39"/>
  <c r="W39" s="1"/>
  <c r="AF39" s="1"/>
  <c r="S41"/>
  <c r="H39"/>
  <c r="V36"/>
  <c r="W36" s="1"/>
  <c r="AF36" s="1"/>
  <c r="AB41"/>
  <c r="P40" i="34"/>
  <c r="H39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R23" i="26"/>
  <c r="Q23"/>
  <c r="P23"/>
  <c r="O23"/>
  <c r="N23"/>
  <c r="M23"/>
  <c r="K23"/>
  <c r="J23"/>
  <c r="I41" i="27"/>
  <c r="Q41"/>
  <c r="P41"/>
  <c r="O41"/>
  <c r="N41"/>
  <c r="M41"/>
  <c r="L41"/>
  <c r="H36"/>
  <c r="V17"/>
  <c r="W17" s="1"/>
  <c r="V18"/>
  <c r="W18" s="1"/>
  <c r="AE18" s="1"/>
  <c r="V21"/>
  <c r="W21" s="1"/>
  <c r="V22"/>
  <c r="W22" s="1"/>
  <c r="AE22" s="1"/>
  <c r="V23"/>
  <c r="W23" s="1"/>
  <c r="AE23" s="1"/>
  <c r="V24"/>
  <c r="W24" s="1"/>
  <c r="AE24" s="1"/>
  <c r="V25"/>
  <c r="W25" s="1"/>
  <c r="V26"/>
  <c r="W26" s="1"/>
  <c r="V27"/>
  <c r="W27" s="1"/>
  <c r="AE27" s="1"/>
  <c r="V28"/>
  <c r="W28" s="1"/>
  <c r="AE28" s="1"/>
  <c r="V29"/>
  <c r="W29" s="1"/>
  <c r="AE29" s="1"/>
  <c r="V30"/>
  <c r="W30" s="1"/>
  <c r="AE30" s="1"/>
  <c r="V31"/>
  <c r="W31" s="1"/>
  <c r="AE31" s="1"/>
  <c r="V32"/>
  <c r="W32" s="1"/>
  <c r="AE32" s="1"/>
  <c r="V33"/>
  <c r="W33" s="1"/>
  <c r="AE33" s="1"/>
  <c r="V34"/>
  <c r="W34" s="1"/>
  <c r="V35"/>
  <c r="W35" s="1"/>
  <c r="V38"/>
  <c r="W38" s="1"/>
  <c r="AE38" s="1"/>
  <c r="V40"/>
  <c r="W40" s="1"/>
  <c r="AE40" s="1"/>
  <c r="J41"/>
  <c r="K41"/>
  <c r="R41"/>
  <c r="U41"/>
  <c r="Z41"/>
  <c r="AA41"/>
  <c r="AC41"/>
  <c r="AD41"/>
  <c r="AK41"/>
  <c r="H17"/>
  <c r="H18"/>
  <c r="H21"/>
  <c r="H22"/>
  <c r="H23"/>
  <c r="H24"/>
  <c r="H25"/>
  <c r="H26"/>
  <c r="H27"/>
  <c r="H28"/>
  <c r="H29"/>
  <c r="H30"/>
  <c r="H31"/>
  <c r="H32"/>
  <c r="H33"/>
  <c r="H34"/>
  <c r="H35"/>
  <c r="H38"/>
  <c r="H40"/>
  <c r="P19" i="32"/>
  <c r="S19"/>
  <c r="R17"/>
  <c r="T17" s="1"/>
  <c r="H15"/>
  <c r="H16"/>
  <c r="H17"/>
  <c r="H18"/>
  <c r="H14"/>
  <c r="L19"/>
  <c r="K19"/>
  <c r="J19"/>
  <c r="I19"/>
  <c r="R18"/>
  <c r="T18" s="1"/>
  <c r="R16"/>
  <c r="T16" s="1"/>
  <c r="L30" i="28" l="1"/>
  <c r="Q30" s="1"/>
  <c r="S30" s="1"/>
  <c r="W23" i="26"/>
  <c r="X23" s="1"/>
  <c r="Y23" s="1"/>
  <c r="Z23" s="1"/>
  <c r="Y17"/>
  <c r="Z17" s="1"/>
  <c r="AB17" s="1"/>
  <c r="Y39"/>
  <c r="Z39" s="1"/>
  <c r="AB39" s="1"/>
  <c r="X39"/>
  <c r="Y37"/>
  <c r="Z37" s="1"/>
  <c r="AB37" s="1"/>
  <c r="T40" i="34"/>
  <c r="U40" s="1"/>
  <c r="V40" s="1"/>
  <c r="W40" s="1"/>
  <c r="V17"/>
  <c r="W17" s="1"/>
  <c r="Y17" s="1"/>
  <c r="AE37" i="27"/>
  <c r="AJ37" s="1"/>
  <c r="AL37" s="1"/>
  <c r="AG37"/>
  <c r="AI37" s="1"/>
  <c r="AF20"/>
  <c r="AJ20" s="1"/>
  <c r="AL20" s="1"/>
  <c r="AE25"/>
  <c r="AF25"/>
  <c r="AE17"/>
  <c r="AF17"/>
  <c r="AE34"/>
  <c r="AF34"/>
  <c r="AE36"/>
  <c r="AJ36" s="1"/>
  <c r="AL36" s="1"/>
  <c r="AE39"/>
  <c r="AJ39" s="1"/>
  <c r="AL39" s="1"/>
  <c r="AF19"/>
  <c r="AJ19" s="1"/>
  <c r="AL19" s="1"/>
  <c r="O19" i="32"/>
  <c r="Q19"/>
  <c r="N19"/>
  <c r="U39" i="34"/>
  <c r="V39" s="1"/>
  <c r="W39" s="1"/>
  <c r="Y39" s="1"/>
  <c r="U38"/>
  <c r="V38" s="1"/>
  <c r="W38" s="1"/>
  <c r="Y38" s="1"/>
  <c r="V37"/>
  <c r="W37" s="1"/>
  <c r="Y37" s="1"/>
  <c r="U37"/>
  <c r="U36"/>
  <c r="V36" s="1"/>
  <c r="W36" s="1"/>
  <c r="Y36" s="1"/>
  <c r="V35"/>
  <c r="W35" s="1"/>
  <c r="Y35" s="1"/>
  <c r="U35"/>
  <c r="U34"/>
  <c r="V34" s="1"/>
  <c r="W34" s="1"/>
  <c r="Y34" s="1"/>
  <c r="U33"/>
  <c r="V33" s="1"/>
  <c r="W33" s="1"/>
  <c r="Y33" s="1"/>
  <c r="U32"/>
  <c r="V32" s="1"/>
  <c r="W32" s="1"/>
  <c r="Y32" s="1"/>
  <c r="U31"/>
  <c r="V31" s="1"/>
  <c r="W31" s="1"/>
  <c r="Y31" s="1"/>
  <c r="U30"/>
  <c r="V30" s="1"/>
  <c r="W30" s="1"/>
  <c r="Y30" s="1"/>
  <c r="U29"/>
  <c r="V29" s="1"/>
  <c r="W29" s="1"/>
  <c r="Y29" s="1"/>
  <c r="U28"/>
  <c r="V28" s="1"/>
  <c r="W28" s="1"/>
  <c r="Y28" s="1"/>
  <c r="U27"/>
  <c r="V27" s="1"/>
  <c r="W27" s="1"/>
  <c r="Y27" s="1"/>
  <c r="U26"/>
  <c r="V26" s="1"/>
  <c r="W26" s="1"/>
  <c r="Y26" s="1"/>
  <c r="U25"/>
  <c r="V25" s="1"/>
  <c r="W25" s="1"/>
  <c r="Y25" s="1"/>
  <c r="U24"/>
  <c r="V24" s="1"/>
  <c r="W24" s="1"/>
  <c r="Y24" s="1"/>
  <c r="U23"/>
  <c r="V23" s="1"/>
  <c r="W23" s="1"/>
  <c r="Y23" s="1"/>
  <c r="V22"/>
  <c r="W22" s="1"/>
  <c r="Y22" s="1"/>
  <c r="U22"/>
  <c r="V21"/>
  <c r="W21" s="1"/>
  <c r="Y21" s="1"/>
  <c r="U21"/>
  <c r="U20"/>
  <c r="V20" s="1"/>
  <c r="W20" s="1"/>
  <c r="Y20" s="1"/>
  <c r="U19"/>
  <c r="V19" s="1"/>
  <c r="W19" s="1"/>
  <c r="Y19" s="1"/>
  <c r="U18"/>
  <c r="V18" s="1"/>
  <c r="W18" s="1"/>
  <c r="Y18" s="1"/>
  <c r="Y38" i="26"/>
  <c r="Z38" s="1"/>
  <c r="AB38" s="1"/>
  <c r="X22"/>
  <c r="Y22" s="1"/>
  <c r="Z22" s="1"/>
  <c r="AB22" s="1"/>
  <c r="X20"/>
  <c r="Y20" s="1"/>
  <c r="AB20" s="1"/>
  <c r="X18"/>
  <c r="Y18" s="1"/>
  <c r="Z18" s="1"/>
  <c r="AB18" s="1"/>
  <c r="AF40" i="27"/>
  <c r="AJ40" s="1"/>
  <c r="AL40" s="1"/>
  <c r="AG39"/>
  <c r="AI39" s="1"/>
  <c r="AF38"/>
  <c r="AJ38" s="1"/>
  <c r="AL38" s="1"/>
  <c r="AG36"/>
  <c r="AI36" s="1"/>
  <c r="AE35"/>
  <c r="AF35"/>
  <c r="AF33"/>
  <c r="AJ33" s="1"/>
  <c r="AL33" s="1"/>
  <c r="AF32"/>
  <c r="AJ32" s="1"/>
  <c r="AL32" s="1"/>
  <c r="AF31"/>
  <c r="AJ31" s="1"/>
  <c r="AL31" s="1"/>
  <c r="AF30"/>
  <c r="AJ30" s="1"/>
  <c r="AL30" s="1"/>
  <c r="AF29"/>
  <c r="AJ29" s="1"/>
  <c r="AL29" s="1"/>
  <c r="AF28"/>
  <c r="AJ28" s="1"/>
  <c r="AL28" s="1"/>
  <c r="AF27"/>
  <c r="AJ27" s="1"/>
  <c r="AL27" s="1"/>
  <c r="AE26"/>
  <c r="AF26"/>
  <c r="AF24"/>
  <c r="AJ24" s="1"/>
  <c r="AL24" s="1"/>
  <c r="AF23"/>
  <c r="AJ23" s="1"/>
  <c r="AL23" s="1"/>
  <c r="AF22"/>
  <c r="AJ22" s="1"/>
  <c r="AL22" s="1"/>
  <c r="V41"/>
  <c r="T19" i="32"/>
  <c r="R19"/>
  <c r="M19"/>
  <c r="AF18" i="27"/>
  <c r="AJ18" s="1"/>
  <c r="AL18" s="1"/>
  <c r="AE21"/>
  <c r="W41"/>
  <c r="AG40"/>
  <c r="AI40" s="1"/>
  <c r="AG38"/>
  <c r="AI38" s="1"/>
  <c r="AG35"/>
  <c r="AI35" s="1"/>
  <c r="AG34"/>
  <c r="AI34" s="1"/>
  <c r="AG33"/>
  <c r="AI33" s="1"/>
  <c r="AG32"/>
  <c r="AI32" s="1"/>
  <c r="AG31"/>
  <c r="AI31" s="1"/>
  <c r="AG30"/>
  <c r="AI30" s="1"/>
  <c r="AG29"/>
  <c r="AI29" s="1"/>
  <c r="AG28"/>
  <c r="AI28" s="1"/>
  <c r="AG27"/>
  <c r="AI27" s="1"/>
  <c r="AG26"/>
  <c r="AI26" s="1"/>
  <c r="AG25"/>
  <c r="AI25" s="1"/>
  <c r="AG24"/>
  <c r="AI24" s="1"/>
  <c r="AG23"/>
  <c r="AI23" s="1"/>
  <c r="AG22"/>
  <c r="AI22" s="1"/>
  <c r="AF21"/>
  <c r="M19" i="31"/>
  <c r="N19"/>
  <c r="G15"/>
  <c r="G16"/>
  <c r="G17"/>
  <c r="G18"/>
  <c r="G14"/>
  <c r="L19"/>
  <c r="K19"/>
  <c r="J19"/>
  <c r="I19"/>
  <c r="AB23" i="26" l="1"/>
  <c r="AB40"/>
  <c r="Y40" i="34"/>
  <c r="AI41" i="27"/>
  <c r="AJ17"/>
  <c r="AL17" s="1"/>
  <c r="AJ35"/>
  <c r="AL35" s="1"/>
  <c r="AJ34"/>
  <c r="AL34" s="1"/>
  <c r="AJ25"/>
  <c r="AL25" s="1"/>
  <c r="AJ26"/>
  <c r="AL26" s="1"/>
  <c r="AE41"/>
  <c r="AF41"/>
  <c r="AG41"/>
  <c r="AJ21"/>
  <c r="AL21" s="1"/>
  <c r="O55" i="28"/>
  <c r="Q32"/>
  <c r="S32" s="1"/>
  <c r="Q40"/>
  <c r="S40" s="1"/>
  <c r="Q45"/>
  <c r="S45" s="1"/>
  <c r="Q46"/>
  <c r="S46" s="1"/>
  <c r="Q51"/>
  <c r="S51" s="1"/>
  <c r="G26"/>
  <c r="G27"/>
  <c r="G31"/>
  <c r="N32"/>
  <c r="P32" s="1"/>
  <c r="G33"/>
  <c r="G35"/>
  <c r="G36"/>
  <c r="G37"/>
  <c r="G38"/>
  <c r="G39"/>
  <c r="G42"/>
  <c r="G43"/>
  <c r="G44"/>
  <c r="G47"/>
  <c r="G48"/>
  <c r="G49"/>
  <c r="G50"/>
  <c r="G53"/>
  <c r="G25"/>
  <c r="K55"/>
  <c r="J55"/>
  <c r="I55"/>
  <c r="H31"/>
  <c r="H29"/>
  <c r="H28"/>
  <c r="Z40" i="26"/>
  <c r="Y40"/>
  <c r="W40"/>
  <c r="U40"/>
  <c r="T40"/>
  <c r="X40"/>
  <c r="L50" i="28" l="1"/>
  <c r="M50"/>
  <c r="M44"/>
  <c r="L44"/>
  <c r="L38"/>
  <c r="M38"/>
  <c r="Q38" s="1"/>
  <c r="S38" s="1"/>
  <c r="M33"/>
  <c r="L33"/>
  <c r="M53"/>
  <c r="L53"/>
  <c r="Q53" s="1"/>
  <c r="S53" s="1"/>
  <c r="L47"/>
  <c r="M47"/>
  <c r="L39"/>
  <c r="M39"/>
  <c r="Q39" s="1"/>
  <c r="S39" s="1"/>
  <c r="L35"/>
  <c r="Q35" s="1"/>
  <c r="S35" s="1"/>
  <c r="M35"/>
  <c r="H27"/>
  <c r="M27" s="1"/>
  <c r="L27"/>
  <c r="M29"/>
  <c r="L29"/>
  <c r="M49"/>
  <c r="L49"/>
  <c r="Q49" s="1"/>
  <c r="S49" s="1"/>
  <c r="L43"/>
  <c r="M43"/>
  <c r="M37"/>
  <c r="L37"/>
  <c r="M28"/>
  <c r="L28"/>
  <c r="G55"/>
  <c r="H25"/>
  <c r="L25" s="1"/>
  <c r="M48"/>
  <c r="L48"/>
  <c r="Q48" s="1"/>
  <c r="S48" s="1"/>
  <c r="L42"/>
  <c r="M42"/>
  <c r="M36"/>
  <c r="L36"/>
  <c r="Q36" s="1"/>
  <c r="S36" s="1"/>
  <c r="L31"/>
  <c r="M31"/>
  <c r="Q52"/>
  <c r="S52" s="1"/>
  <c r="Q50"/>
  <c r="S50" s="1"/>
  <c r="Q42"/>
  <c r="S42" s="1"/>
  <c r="Q47"/>
  <c r="S47" s="1"/>
  <c r="Q41"/>
  <c r="S41" s="1"/>
  <c r="AJ41" i="27"/>
  <c r="AL41"/>
  <c r="N35" i="28"/>
  <c r="P35" s="1"/>
  <c r="N34"/>
  <c r="P34" s="1"/>
  <c r="Q34"/>
  <c r="S34" s="1"/>
  <c r="N33"/>
  <c r="P33" s="1"/>
  <c r="N31"/>
  <c r="P31" s="1"/>
  <c r="N29"/>
  <c r="P29" s="1"/>
  <c r="N28"/>
  <c r="P28" s="1"/>
  <c r="N27"/>
  <c r="P27" s="1"/>
  <c r="H26"/>
  <c r="L26" s="1"/>
  <c r="Q31" l="1"/>
  <c r="S31" s="1"/>
  <c r="M25"/>
  <c r="Q28"/>
  <c r="S28" s="1"/>
  <c r="Q43"/>
  <c r="S43" s="1"/>
  <c r="Q33"/>
  <c r="S33" s="1"/>
  <c r="Q44"/>
  <c r="S44" s="1"/>
  <c r="N25"/>
  <c r="P25" s="1"/>
  <c r="Q37"/>
  <c r="S37" s="1"/>
  <c r="Q27"/>
  <c r="S27" s="1"/>
  <c r="L55"/>
  <c r="Q25"/>
  <c r="M26"/>
  <c r="Q26" s="1"/>
  <c r="S26" s="1"/>
  <c r="H55"/>
  <c r="N26"/>
  <c r="P26" s="1"/>
  <c r="Q29"/>
  <c r="S29" s="1"/>
  <c r="P55" l="1"/>
  <c r="Q55"/>
  <c r="S25"/>
  <c r="S55" s="1"/>
  <c r="N55"/>
  <c r="M55"/>
</calcChain>
</file>

<file path=xl/sharedStrings.xml><?xml version="1.0" encoding="utf-8"?>
<sst xmlns="http://schemas.openxmlformats.org/spreadsheetml/2006/main" count="547" uniqueCount="127">
  <si>
    <t xml:space="preserve">Білімі  </t>
  </si>
  <si>
    <t xml:space="preserve">Стаж </t>
  </si>
  <si>
    <t>Санаты</t>
  </si>
  <si>
    <t>Категория</t>
  </si>
  <si>
    <t>Коэф</t>
  </si>
  <si>
    <t>Ставка</t>
  </si>
  <si>
    <t>Апталық   жалақы</t>
  </si>
  <si>
    <t>Айлық   жалақы</t>
  </si>
  <si>
    <t>Дәптер  тексеру</t>
  </si>
  <si>
    <t>Жиыны</t>
  </si>
  <si>
    <t>жоғ</t>
  </si>
  <si>
    <t>тарих</t>
  </si>
  <si>
    <t>Барлыгы</t>
  </si>
  <si>
    <t>№</t>
  </si>
  <si>
    <t>Білімі</t>
  </si>
  <si>
    <t>Атқаратын қызыметі</t>
  </si>
  <si>
    <t>Стажы</t>
  </si>
  <si>
    <t xml:space="preserve">арн орта </t>
  </si>
  <si>
    <t>тәрбиеші</t>
  </si>
  <si>
    <t>орта</t>
  </si>
  <si>
    <t>кір жуушы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</si>
  <si>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</si>
  <si>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Есепші                                   Н. Уркинбаева          </t>
  </si>
  <si>
    <t>.5-9</t>
  </si>
  <si>
    <t>аспазшы</t>
  </si>
  <si>
    <t>Р-4</t>
  </si>
  <si>
    <t>6жас</t>
  </si>
  <si>
    <t>саг саны</t>
  </si>
  <si>
    <t xml:space="preserve">                  </t>
  </si>
  <si>
    <t>В2-4</t>
  </si>
  <si>
    <t>В3-4</t>
  </si>
  <si>
    <t>С3</t>
  </si>
  <si>
    <t>В4-4</t>
  </si>
  <si>
    <t>Д1</t>
  </si>
  <si>
    <t>АӘД</t>
  </si>
  <si>
    <t>В2-2</t>
  </si>
  <si>
    <t>В2-1</t>
  </si>
  <si>
    <t>В2-3</t>
  </si>
  <si>
    <t>А1-3-1</t>
  </si>
  <si>
    <t>Стаж</t>
  </si>
  <si>
    <t>Коэфицент</t>
  </si>
  <si>
    <t>.</t>
  </si>
  <si>
    <t>матем</t>
  </si>
  <si>
    <t>қазақ тілі</t>
  </si>
  <si>
    <t>орыс тілі</t>
  </si>
  <si>
    <t>география</t>
  </si>
  <si>
    <t>ағылшын</t>
  </si>
  <si>
    <t>хим/биол</t>
  </si>
  <si>
    <t>биология</t>
  </si>
  <si>
    <t>технология</t>
  </si>
  <si>
    <t>дене тәр</t>
  </si>
  <si>
    <t>арн/о</t>
  </si>
  <si>
    <t>бастауыш</t>
  </si>
  <si>
    <t>мад</t>
  </si>
  <si>
    <t>д.т/сағ</t>
  </si>
  <si>
    <t>ақысы</t>
  </si>
  <si>
    <t>1-4</t>
  </si>
  <si>
    <t>5-9</t>
  </si>
  <si>
    <t>10-11</t>
  </si>
  <si>
    <t>Кабинет</t>
  </si>
  <si>
    <t>Сауықтыру</t>
  </si>
  <si>
    <t>Штат саны</t>
  </si>
  <si>
    <t>Барлығы</t>
  </si>
  <si>
    <t>Есепші                                               Г.Ногайбаева</t>
  </si>
  <si>
    <t xml:space="preserve">                                                                                  </t>
  </si>
  <si>
    <t>Пәні</t>
  </si>
  <si>
    <t>G</t>
  </si>
  <si>
    <t>сағ</t>
  </si>
  <si>
    <t>10 РБ</t>
  </si>
  <si>
    <t>Сынып  жетекшілігі</t>
  </si>
  <si>
    <t>Коэфициент</t>
  </si>
  <si>
    <t>10%  РБ</t>
  </si>
  <si>
    <t>Еңбек ақы</t>
  </si>
  <si>
    <t>Қосымша ақы</t>
  </si>
  <si>
    <t>түнгі күзет</t>
  </si>
  <si>
    <t>Айлық  еңбек ақы</t>
  </si>
  <si>
    <t>ар/орт</t>
  </si>
  <si>
    <t>Катег</t>
  </si>
  <si>
    <t>Сауыктыру</t>
  </si>
  <si>
    <t>1ж.д</t>
  </si>
  <si>
    <t>ар/о</t>
  </si>
  <si>
    <t>Катег-я</t>
  </si>
  <si>
    <t>Сағаты</t>
  </si>
  <si>
    <t>Зияткерлік курсынан өткен  мұғалімдерінің  тарификация  тізімі.</t>
  </si>
  <si>
    <t>В4-3</t>
  </si>
  <si>
    <t>С-2</t>
  </si>
  <si>
    <t>Р-2</t>
  </si>
  <si>
    <t>" Бекітемін "                                                                 Ж.Бәрібаев атындағы орта мектебінің директоры______________ Е.Болсынбек</t>
  </si>
  <si>
    <t>В4-2</t>
  </si>
  <si>
    <t xml:space="preserve"> </t>
  </si>
  <si>
    <t>фак</t>
  </si>
  <si>
    <t>с/сыз</t>
  </si>
  <si>
    <t xml:space="preserve">Ж.Бәрібаев атындағы орта мектебі мектепке дейінгі шағын орталығы "Балдәурен" шағын орталығының тарификациясы. </t>
  </si>
  <si>
    <t xml:space="preserve"> тәрбиеші</t>
  </si>
  <si>
    <t>А1-4</t>
  </si>
  <si>
    <t>физика,мат</t>
  </si>
  <si>
    <t>жоғары</t>
  </si>
  <si>
    <t>хим биолог</t>
  </si>
  <si>
    <t>БДО</t>
  </si>
  <si>
    <t>" Бекітемін "                                                                                           Ж.Бәрібаев атындағы орта мектебінің директоры           ______________ Е.Болсынбек</t>
  </si>
  <si>
    <t xml:space="preserve"> Есепші                                      Г.Ногайбаева</t>
  </si>
  <si>
    <t>Разница</t>
  </si>
  <si>
    <t>Ж.Бәрібаев атындағы орта мектебі М.К.М.</t>
  </si>
  <si>
    <t>комекші тәрб</t>
  </si>
  <si>
    <t>сарапшы</t>
  </si>
  <si>
    <t>модератор</t>
  </si>
  <si>
    <t>сауықтыру бурынгы</t>
  </si>
  <si>
    <t>Еңбек ақы жаңасы</t>
  </si>
  <si>
    <t>Еңбек ақы бурынғы</t>
  </si>
  <si>
    <t>Сауықтыру бурынғы</t>
  </si>
  <si>
    <t>Жаңасы 35%</t>
  </si>
  <si>
    <t>Жаңасы 30%</t>
  </si>
  <si>
    <t>арн.о</t>
  </si>
  <si>
    <t>сан-з</t>
  </si>
  <si>
    <t>Ж.Бәрібаев атындағы орта мектептің    әкімшілік   қызметшілерінің   тарификациясы. Қыркүйек айы 2019 жыл.</t>
  </si>
  <si>
    <t>10</t>
  </si>
  <si>
    <t>Қыркүйек   2019 жыл.</t>
  </si>
  <si>
    <t>Қыркүйек айы 2019 жыл</t>
  </si>
  <si>
    <t>6 жас</t>
  </si>
  <si>
    <t>қаза тілі</t>
  </si>
  <si>
    <t>Қыркүйек  айы 2019 жыл</t>
  </si>
  <si>
    <t xml:space="preserve"> Бұрынғы 30%</t>
  </si>
  <si>
    <t>Бұрынғы 30%</t>
  </si>
  <si>
    <t>Ж.Бәрібаев атындағы  орта мектебінінің  тарификациясы .  Қыркүйек айы 2019 жыл. Обн-ка</t>
  </si>
  <si>
    <t>Ж.Бәрібаев атындағы  орта мектебінің  тарификациясы .  Қыркүйек айы 2019 жыл.</t>
  </si>
  <si>
    <t>химия</t>
  </si>
  <si>
    <t>Ж.Бәрібаев атындағы  орта мектебінің тарификациясы .  Қыркүйек айы 2019 жыл.</t>
  </si>
</sst>
</file>

<file path=xl/styles.xml><?xml version="1.0" encoding="utf-8"?>
<styleSheet xmlns="http://schemas.openxmlformats.org/spreadsheetml/2006/main">
  <numFmts count="1">
    <numFmt numFmtId="164" formatCode="0.0"/>
  </numFmts>
  <fonts count="3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7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vertical="center" wrapText="1"/>
    </xf>
    <xf numFmtId="0" fontId="19" fillId="0" borderId="0" xfId="0" applyFont="1"/>
    <xf numFmtId="0" fontId="28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1" fontId="5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left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right" vertical="center" wrapText="1"/>
    </xf>
    <xf numFmtId="1" fontId="23" fillId="0" borderId="1" xfId="0" applyNumberFormat="1" applyFont="1" applyFill="1" applyBorder="1" applyAlignment="1">
      <alignment horizontal="right" vertical="center" wrapText="1"/>
    </xf>
    <xf numFmtId="1" fontId="22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" fontId="22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right" vertical="center" wrapText="1"/>
    </xf>
    <xf numFmtId="1" fontId="22" fillId="0" borderId="1" xfId="0" applyNumberFormat="1" applyFont="1" applyFill="1" applyBorder="1" applyAlignment="1">
      <alignment horizontal="right" vertical="center" wrapText="1"/>
    </xf>
    <xf numFmtId="1" fontId="28" fillId="0" borderId="1" xfId="0" applyNumberFormat="1" applyFont="1" applyFill="1" applyBorder="1" applyAlignment="1">
      <alignment horizontal="center" vertical="center" wrapText="1"/>
    </xf>
    <xf numFmtId="1" fontId="28" fillId="0" borderId="1" xfId="0" applyNumberFormat="1" applyFont="1" applyFill="1" applyBorder="1" applyAlignment="1"/>
    <xf numFmtId="0" fontId="28" fillId="0" borderId="1" xfId="0" applyFont="1" applyFill="1" applyBorder="1" applyAlignment="1"/>
    <xf numFmtId="0" fontId="9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4" fillId="0" borderId="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9" fontId="11" fillId="0" borderId="1" xfId="0" applyNumberFormat="1" applyFont="1" applyBorder="1" applyAlignment="1">
      <alignment horizontal="center" vertical="center" wrapText="1"/>
    </xf>
    <xf numFmtId="9" fontId="11" fillId="0" borderId="5" xfId="0" applyNumberFormat="1" applyFont="1" applyBorder="1" applyAlignment="1">
      <alignment horizontal="center" vertical="center" wrapText="1"/>
    </xf>
    <xf numFmtId="9" fontId="11" fillId="0" borderId="6" xfId="0" applyNumberFormat="1" applyFont="1" applyBorder="1" applyAlignment="1">
      <alignment horizontal="center" vertical="center" wrapText="1"/>
    </xf>
    <xf numFmtId="9" fontId="11" fillId="0" borderId="7" xfId="0" applyNumberFormat="1" applyFont="1" applyBorder="1" applyAlignment="1">
      <alignment horizontal="center" vertical="center" wrapText="1"/>
    </xf>
    <xf numFmtId="9" fontId="11" fillId="0" borderId="13" xfId="0" applyNumberFormat="1" applyFont="1" applyBorder="1" applyAlignment="1">
      <alignment horizontal="center" vertical="center" wrapText="1"/>
    </xf>
    <xf numFmtId="9" fontId="11" fillId="0" borderId="14" xfId="0" applyNumberFormat="1" applyFont="1" applyBorder="1" applyAlignment="1">
      <alignment horizontal="center" vertical="center" wrapText="1"/>
    </xf>
    <xf numFmtId="9" fontId="11" fillId="0" borderId="15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9" fontId="34" fillId="0" borderId="2" xfId="0" applyNumberFormat="1" applyFont="1" applyFill="1" applyBorder="1" applyAlignment="1">
      <alignment horizontal="center" vertical="center" wrapText="1"/>
    </xf>
    <xf numFmtId="9" fontId="0" fillId="0" borderId="2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1" fontId="28" fillId="0" borderId="1" xfId="0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36" fillId="0" borderId="0" xfId="0" applyFont="1" applyFill="1" applyAlignment="1">
      <alignment horizontal="center" vertical="center"/>
    </xf>
    <xf numFmtId="0" fontId="11" fillId="0" borderId="11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horizontal="center" vertical="center" wrapText="1"/>
    </xf>
    <xf numFmtId="9" fontId="28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left" vertical="center" wrapText="1"/>
    </xf>
    <xf numFmtId="1" fontId="3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left" vertical="center" wrapText="1"/>
    </xf>
    <xf numFmtId="1" fontId="20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" fontId="2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6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7" fillId="0" borderId="0" xfId="0" applyFont="1" applyFill="1"/>
    <xf numFmtId="0" fontId="1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9" fontId="11" fillId="0" borderId="5" xfId="0" applyNumberFormat="1" applyFont="1" applyFill="1" applyBorder="1" applyAlignment="1">
      <alignment horizontal="center" vertical="center" wrapText="1"/>
    </xf>
    <xf numFmtId="9" fontId="11" fillId="0" borderId="6" xfId="0" applyNumberFormat="1" applyFont="1" applyFill="1" applyBorder="1" applyAlignment="1">
      <alignment horizontal="center" vertical="center" wrapText="1"/>
    </xf>
    <xf numFmtId="9" fontId="11" fillId="0" borderId="7" xfId="0" applyNumberFormat="1" applyFont="1" applyFill="1" applyBorder="1" applyAlignment="1">
      <alignment horizontal="center" vertical="center" wrapText="1"/>
    </xf>
    <xf numFmtId="9" fontId="11" fillId="0" borderId="13" xfId="0" applyNumberFormat="1" applyFont="1" applyFill="1" applyBorder="1" applyAlignment="1">
      <alignment horizontal="center" vertical="center" wrapText="1"/>
    </xf>
    <xf numFmtId="9" fontId="11" fillId="0" borderId="14" xfId="0" applyNumberFormat="1" applyFont="1" applyFill="1" applyBorder="1" applyAlignment="1">
      <alignment horizontal="center" vertical="center" wrapText="1"/>
    </xf>
    <xf numFmtId="9" fontId="11" fillId="0" borderId="15" xfId="0" applyNumberFormat="1" applyFont="1" applyFill="1" applyBorder="1" applyAlignment="1">
      <alignment horizontal="center" vertical="center" wrapText="1"/>
    </xf>
    <xf numFmtId="9" fontId="11" fillId="0" borderId="4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9" fontId="18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9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/>
    <xf numFmtId="0" fontId="31" fillId="0" borderId="1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31" fillId="0" borderId="0" xfId="0" applyFont="1" applyFill="1"/>
    <xf numFmtId="0" fontId="10" fillId="0" borderId="0" xfId="0" applyFont="1" applyFill="1" applyAlignment="1">
      <alignment vertical="center"/>
    </xf>
    <xf numFmtId="0" fontId="8" fillId="0" borderId="0" xfId="0" applyFont="1" applyFill="1"/>
    <xf numFmtId="0" fontId="1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 wrapText="1"/>
    </xf>
    <xf numFmtId="0" fontId="24" fillId="0" borderId="0" xfId="0" applyFont="1" applyFill="1" applyAlignment="1"/>
    <xf numFmtId="0" fontId="25" fillId="0" borderId="0" xfId="0" applyFont="1" applyFill="1" applyAlignment="1"/>
    <xf numFmtId="0" fontId="17" fillId="0" borderId="0" xfId="0" applyFont="1" applyFill="1" applyAlignment="1">
      <alignment horizontal="center"/>
    </xf>
    <xf numFmtId="0" fontId="2" fillId="0" borderId="0" xfId="0" applyFont="1" applyFill="1"/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9" fontId="18" fillId="0" borderId="1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1" fontId="29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1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43"/>
  <sheetViews>
    <sheetView topLeftCell="A8" workbookViewId="0">
      <selection activeCell="B9" sqref="B1:B1048576"/>
    </sheetView>
  </sheetViews>
  <sheetFormatPr defaultRowHeight="15"/>
  <cols>
    <col min="1" max="1" width="3" style="31" customWidth="1"/>
    <col min="2" max="2" width="5.85546875" style="31" customWidth="1"/>
    <col min="3" max="3" width="9.7109375" style="31" customWidth="1"/>
    <col min="4" max="4" width="6.42578125" style="31" customWidth="1"/>
    <col min="5" max="5" width="5.28515625" style="31" customWidth="1"/>
    <col min="6" max="6" width="5.42578125" style="31" customWidth="1"/>
    <col min="7" max="7" width="5.140625" style="31" customWidth="1"/>
    <col min="8" max="8" width="6.7109375" style="31" customWidth="1"/>
    <col min="9" max="9" width="5.28515625" style="31" customWidth="1"/>
    <col min="10" max="10" width="3.7109375" style="31" customWidth="1"/>
    <col min="11" max="12" width="4.42578125" style="31" customWidth="1"/>
    <col min="13" max="14" width="4.5703125" style="31" customWidth="1"/>
    <col min="15" max="15" width="3.85546875" style="31" customWidth="1"/>
    <col min="16" max="16" width="4.140625" style="31" customWidth="1"/>
    <col min="17" max="17" width="3.85546875" style="31" customWidth="1"/>
    <col min="18" max="19" width="7.140625" style="31" customWidth="1"/>
    <col min="20" max="20" width="7.42578125" style="31" customWidth="1"/>
    <col min="21" max="21" width="7.7109375" style="31" customWidth="1"/>
    <col min="22" max="22" width="8.85546875" style="31" customWidth="1"/>
    <col min="23" max="23" width="7.85546875" style="31" customWidth="1"/>
    <col min="24" max="24" width="4.28515625" style="31" customWidth="1"/>
    <col min="25" max="25" width="6" style="31" customWidth="1"/>
    <col min="26" max="26" width="6.85546875" style="31" customWidth="1"/>
    <col min="27" max="27" width="6.7109375" style="31" customWidth="1"/>
    <col min="28" max="28" width="6.28515625" style="31" customWidth="1"/>
    <col min="29" max="29" width="6.140625" style="31" customWidth="1"/>
    <col min="30" max="30" width="6.5703125" style="31" customWidth="1"/>
    <col min="31" max="31" width="8.7109375" style="31" customWidth="1"/>
    <col min="32" max="32" width="7.7109375" style="31" customWidth="1"/>
    <col min="33" max="33" width="8.42578125" style="31" customWidth="1"/>
    <col min="34" max="34" width="10.28515625" style="31" customWidth="1"/>
    <col min="35" max="35" width="8.85546875" style="31" customWidth="1"/>
    <col min="36" max="37" width="9.140625" style="31" customWidth="1"/>
    <col min="38" max="38" width="7.7109375" style="31" customWidth="1"/>
    <col min="39" max="16384" width="9.140625" style="31"/>
  </cols>
  <sheetData>
    <row r="1" spans="1:38">
      <c r="B1" s="103"/>
      <c r="C1" s="103"/>
      <c r="D1" s="103"/>
      <c r="E1" s="103"/>
      <c r="F1" s="103"/>
      <c r="G1" s="103"/>
      <c r="H1" s="103"/>
    </row>
    <row r="2" spans="1:38">
      <c r="B2" s="103"/>
      <c r="C2" s="103"/>
      <c r="D2" s="103"/>
      <c r="E2" s="103"/>
      <c r="F2" s="103"/>
      <c r="G2" s="103"/>
      <c r="H2" s="103"/>
    </row>
    <row r="3" spans="1:38">
      <c r="B3" s="103"/>
      <c r="C3" s="103"/>
      <c r="D3" s="103"/>
      <c r="E3" s="103"/>
      <c r="F3" s="103"/>
      <c r="G3" s="103"/>
      <c r="H3" s="103"/>
    </row>
    <row r="4" spans="1:38">
      <c r="A4" s="32" t="s">
        <v>64</v>
      </c>
      <c r="B4" s="103"/>
      <c r="C4" s="103"/>
      <c r="D4" s="103"/>
      <c r="E4" s="103"/>
      <c r="F4" s="103"/>
      <c r="G4" s="103"/>
      <c r="H4" s="10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</row>
    <row r="5" spans="1:38">
      <c r="A5" s="34"/>
      <c r="B5" s="103"/>
      <c r="C5" s="103"/>
      <c r="D5" s="103"/>
      <c r="E5" s="103"/>
      <c r="F5" s="103"/>
      <c r="G5" s="103"/>
      <c r="H5" s="10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</row>
    <row r="6" spans="1:38" ht="14.25" customHeight="1">
      <c r="A6" s="34"/>
      <c r="B6" s="35"/>
      <c r="C6" s="35"/>
      <c r="D6" s="35"/>
      <c r="E6" s="35"/>
      <c r="F6" s="35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</row>
    <row r="7" spans="1:38" hidden="1">
      <c r="A7" s="34"/>
      <c r="B7" s="35"/>
      <c r="C7" s="35"/>
      <c r="D7" s="35"/>
      <c r="E7" s="35"/>
      <c r="F7" s="35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</row>
    <row r="8" spans="1:38" ht="15.75">
      <c r="A8" s="104" t="s">
        <v>126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38">
      <c r="A9" s="33"/>
      <c r="B9" s="33"/>
      <c r="C9" s="33" t="s">
        <v>28</v>
      </c>
      <c r="D9" s="34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38" ht="15" customHeight="1">
      <c r="A10" s="77" t="s">
        <v>13</v>
      </c>
      <c r="B10" s="77" t="s">
        <v>0</v>
      </c>
      <c r="C10" s="77" t="s">
        <v>65</v>
      </c>
      <c r="D10" s="77" t="s">
        <v>1</v>
      </c>
      <c r="E10" s="77" t="s">
        <v>3</v>
      </c>
      <c r="F10" s="77" t="s">
        <v>66</v>
      </c>
      <c r="G10" s="77" t="s">
        <v>4</v>
      </c>
      <c r="H10" s="99" t="s">
        <v>5</v>
      </c>
      <c r="I10" s="99" t="s">
        <v>27</v>
      </c>
      <c r="J10" s="75" t="s">
        <v>26</v>
      </c>
      <c r="K10" s="75"/>
      <c r="L10" s="76" t="s">
        <v>6</v>
      </c>
      <c r="M10" s="76"/>
      <c r="N10" s="76"/>
      <c r="O10" s="76"/>
      <c r="P10" s="76"/>
      <c r="Q10" s="76"/>
      <c r="R10" s="100" t="s">
        <v>7</v>
      </c>
      <c r="S10" s="101"/>
      <c r="T10" s="101"/>
      <c r="U10" s="102"/>
      <c r="V10" s="77" t="s">
        <v>12</v>
      </c>
      <c r="W10" s="89">
        <v>0.25</v>
      </c>
      <c r="X10" s="76" t="s">
        <v>8</v>
      </c>
      <c r="Y10" s="76"/>
      <c r="Z10" s="76"/>
      <c r="AA10" s="90" t="s">
        <v>69</v>
      </c>
      <c r="AB10" s="91"/>
      <c r="AC10" s="92"/>
      <c r="AD10" s="96" t="s">
        <v>59</v>
      </c>
      <c r="AE10" s="96" t="s">
        <v>62</v>
      </c>
      <c r="AF10" s="80" t="s">
        <v>68</v>
      </c>
      <c r="AG10" s="80" t="s">
        <v>60</v>
      </c>
      <c r="AH10" s="80" t="s">
        <v>106</v>
      </c>
      <c r="AI10" s="67" t="s">
        <v>101</v>
      </c>
      <c r="AJ10" s="67" t="s">
        <v>107</v>
      </c>
      <c r="AK10" s="67" t="s">
        <v>108</v>
      </c>
      <c r="AL10" s="67" t="s">
        <v>101</v>
      </c>
    </row>
    <row r="11" spans="1:38" ht="15" customHeight="1">
      <c r="A11" s="78"/>
      <c r="B11" s="78"/>
      <c r="C11" s="78"/>
      <c r="D11" s="78"/>
      <c r="E11" s="78"/>
      <c r="F11" s="78"/>
      <c r="G11" s="78"/>
      <c r="H11" s="73"/>
      <c r="I11" s="73"/>
      <c r="J11" s="75"/>
      <c r="K11" s="75"/>
      <c r="L11" s="83" t="s">
        <v>56</v>
      </c>
      <c r="M11" s="84"/>
      <c r="N11" s="87" t="s">
        <v>57</v>
      </c>
      <c r="O11" s="88"/>
      <c r="P11" s="87" t="s">
        <v>58</v>
      </c>
      <c r="Q11" s="88"/>
      <c r="R11" s="77" t="s">
        <v>26</v>
      </c>
      <c r="S11" s="70" t="s">
        <v>56</v>
      </c>
      <c r="T11" s="70" t="s">
        <v>57</v>
      </c>
      <c r="U11" s="70" t="s">
        <v>58</v>
      </c>
      <c r="V11" s="78"/>
      <c r="W11" s="78"/>
      <c r="X11" s="70" t="s">
        <v>54</v>
      </c>
      <c r="Y11" s="70" t="s">
        <v>23</v>
      </c>
      <c r="Z11" s="70" t="s">
        <v>55</v>
      </c>
      <c r="AA11" s="93"/>
      <c r="AB11" s="94"/>
      <c r="AC11" s="95"/>
      <c r="AD11" s="97"/>
      <c r="AE11" s="97"/>
      <c r="AF11" s="81"/>
      <c r="AG11" s="81"/>
      <c r="AH11" s="81"/>
      <c r="AI11" s="68"/>
      <c r="AJ11" s="68"/>
      <c r="AK11" s="68"/>
      <c r="AL11" s="68"/>
    </row>
    <row r="12" spans="1:38">
      <c r="A12" s="78"/>
      <c r="B12" s="78"/>
      <c r="C12" s="78"/>
      <c r="D12" s="78"/>
      <c r="E12" s="78"/>
      <c r="F12" s="78"/>
      <c r="G12" s="78"/>
      <c r="H12" s="73"/>
      <c r="I12" s="73"/>
      <c r="J12" s="75"/>
      <c r="K12" s="75"/>
      <c r="L12" s="85"/>
      <c r="M12" s="86"/>
      <c r="N12" s="85"/>
      <c r="O12" s="86"/>
      <c r="P12" s="85"/>
      <c r="Q12" s="86"/>
      <c r="R12" s="78"/>
      <c r="S12" s="71"/>
      <c r="T12" s="71"/>
      <c r="U12" s="71"/>
      <c r="V12" s="78"/>
      <c r="W12" s="78"/>
      <c r="X12" s="71"/>
      <c r="Y12" s="71"/>
      <c r="Z12" s="71"/>
      <c r="AA12" s="70" t="s">
        <v>56</v>
      </c>
      <c r="AB12" s="70" t="s">
        <v>57</v>
      </c>
      <c r="AC12" s="70" t="s">
        <v>58</v>
      </c>
      <c r="AD12" s="97"/>
      <c r="AE12" s="97"/>
      <c r="AF12" s="81"/>
      <c r="AG12" s="81"/>
      <c r="AH12" s="81"/>
      <c r="AI12" s="68"/>
      <c r="AJ12" s="68"/>
      <c r="AK12" s="68"/>
      <c r="AL12" s="68"/>
    </row>
    <row r="13" spans="1:38">
      <c r="A13" s="78"/>
      <c r="B13" s="78"/>
      <c r="C13" s="78"/>
      <c r="D13" s="78"/>
      <c r="E13" s="78"/>
      <c r="F13" s="78"/>
      <c r="G13" s="78"/>
      <c r="H13" s="73"/>
      <c r="I13" s="73"/>
      <c r="J13" s="73" t="s">
        <v>67</v>
      </c>
      <c r="K13" s="73" t="s">
        <v>90</v>
      </c>
      <c r="L13" s="75" t="s">
        <v>67</v>
      </c>
      <c r="M13" s="76" t="s">
        <v>90</v>
      </c>
      <c r="N13" s="77" t="s">
        <v>67</v>
      </c>
      <c r="O13" s="76" t="s">
        <v>90</v>
      </c>
      <c r="P13" s="77" t="s">
        <v>67</v>
      </c>
      <c r="Q13" s="76" t="s">
        <v>90</v>
      </c>
      <c r="R13" s="78"/>
      <c r="S13" s="71"/>
      <c r="T13" s="71"/>
      <c r="U13" s="71"/>
      <c r="V13" s="78"/>
      <c r="W13" s="78"/>
      <c r="X13" s="71"/>
      <c r="Y13" s="71"/>
      <c r="Z13" s="71"/>
      <c r="AA13" s="71"/>
      <c r="AB13" s="71"/>
      <c r="AC13" s="71"/>
      <c r="AD13" s="97"/>
      <c r="AE13" s="97"/>
      <c r="AF13" s="81"/>
      <c r="AG13" s="81"/>
      <c r="AH13" s="81"/>
      <c r="AI13" s="68"/>
      <c r="AJ13" s="68"/>
      <c r="AK13" s="68"/>
      <c r="AL13" s="68"/>
    </row>
    <row r="14" spans="1:38">
      <c r="A14" s="78"/>
      <c r="B14" s="78"/>
      <c r="C14" s="78"/>
      <c r="D14" s="78"/>
      <c r="E14" s="78"/>
      <c r="F14" s="78"/>
      <c r="G14" s="78"/>
      <c r="H14" s="73"/>
      <c r="I14" s="73"/>
      <c r="J14" s="73"/>
      <c r="K14" s="73"/>
      <c r="L14" s="75"/>
      <c r="M14" s="76"/>
      <c r="N14" s="78"/>
      <c r="O14" s="76"/>
      <c r="P14" s="78"/>
      <c r="Q14" s="76"/>
      <c r="R14" s="78"/>
      <c r="S14" s="71"/>
      <c r="T14" s="71"/>
      <c r="U14" s="71"/>
      <c r="V14" s="78"/>
      <c r="W14" s="78"/>
      <c r="X14" s="71"/>
      <c r="Y14" s="71"/>
      <c r="Z14" s="71"/>
      <c r="AA14" s="71"/>
      <c r="AB14" s="71"/>
      <c r="AC14" s="71"/>
      <c r="AD14" s="97"/>
      <c r="AE14" s="97"/>
      <c r="AF14" s="81"/>
      <c r="AG14" s="81"/>
      <c r="AH14" s="81"/>
      <c r="AI14" s="68"/>
      <c r="AJ14" s="68"/>
      <c r="AK14" s="68"/>
      <c r="AL14" s="68"/>
    </row>
    <row r="15" spans="1:38">
      <c r="A15" s="78"/>
      <c r="B15" s="78"/>
      <c r="C15" s="78"/>
      <c r="D15" s="78"/>
      <c r="E15" s="78"/>
      <c r="F15" s="78"/>
      <c r="G15" s="78"/>
      <c r="H15" s="73"/>
      <c r="I15" s="73"/>
      <c r="J15" s="73"/>
      <c r="K15" s="73"/>
      <c r="L15" s="75"/>
      <c r="M15" s="76"/>
      <c r="N15" s="78"/>
      <c r="O15" s="76"/>
      <c r="P15" s="78"/>
      <c r="Q15" s="76"/>
      <c r="R15" s="78"/>
      <c r="S15" s="71"/>
      <c r="T15" s="71"/>
      <c r="U15" s="71"/>
      <c r="V15" s="78"/>
      <c r="W15" s="78"/>
      <c r="X15" s="71"/>
      <c r="Y15" s="71"/>
      <c r="Z15" s="71"/>
      <c r="AA15" s="71"/>
      <c r="AB15" s="71"/>
      <c r="AC15" s="71"/>
      <c r="AD15" s="97"/>
      <c r="AE15" s="97"/>
      <c r="AF15" s="81"/>
      <c r="AG15" s="81"/>
      <c r="AH15" s="81"/>
      <c r="AI15" s="68"/>
      <c r="AJ15" s="68"/>
      <c r="AK15" s="68"/>
      <c r="AL15" s="68"/>
    </row>
    <row r="16" spans="1:38">
      <c r="A16" s="79"/>
      <c r="B16" s="79"/>
      <c r="C16" s="79"/>
      <c r="D16" s="79"/>
      <c r="E16" s="79"/>
      <c r="F16" s="79"/>
      <c r="G16" s="79"/>
      <c r="H16" s="74"/>
      <c r="I16" s="74"/>
      <c r="J16" s="74"/>
      <c r="K16" s="74"/>
      <c r="L16" s="75"/>
      <c r="M16" s="76"/>
      <c r="N16" s="79"/>
      <c r="O16" s="76"/>
      <c r="P16" s="79"/>
      <c r="Q16" s="76"/>
      <c r="R16" s="79"/>
      <c r="S16" s="72"/>
      <c r="T16" s="72"/>
      <c r="U16" s="72"/>
      <c r="V16" s="79"/>
      <c r="W16" s="79"/>
      <c r="X16" s="72"/>
      <c r="Y16" s="72"/>
      <c r="Z16" s="72"/>
      <c r="AA16" s="72"/>
      <c r="AB16" s="72"/>
      <c r="AC16" s="72"/>
      <c r="AD16" s="98"/>
      <c r="AE16" s="98"/>
      <c r="AF16" s="82"/>
      <c r="AG16" s="82"/>
      <c r="AH16" s="82"/>
      <c r="AI16" s="69"/>
      <c r="AJ16" s="69"/>
      <c r="AK16" s="69"/>
      <c r="AL16" s="69"/>
    </row>
    <row r="17" spans="1:38" ht="15.75" customHeight="1">
      <c r="A17" s="38">
        <v>1</v>
      </c>
      <c r="B17" s="39" t="s">
        <v>10</v>
      </c>
      <c r="C17" s="40" t="s">
        <v>11</v>
      </c>
      <c r="D17" s="38">
        <v>17</v>
      </c>
      <c r="E17" s="38" t="s">
        <v>10</v>
      </c>
      <c r="F17" s="38" t="s">
        <v>36</v>
      </c>
      <c r="G17" s="38">
        <v>5.24</v>
      </c>
      <c r="H17" s="41">
        <f>G17*17697</f>
        <v>92732.28</v>
      </c>
      <c r="I17" s="42">
        <v>9</v>
      </c>
      <c r="J17" s="42"/>
      <c r="K17" s="42"/>
      <c r="L17" s="42"/>
      <c r="M17" s="43"/>
      <c r="N17" s="43">
        <v>4</v>
      </c>
      <c r="O17" s="43"/>
      <c r="P17" s="43">
        <v>5</v>
      </c>
      <c r="Q17" s="43"/>
      <c r="R17" s="44"/>
      <c r="S17" s="43"/>
      <c r="T17" s="43">
        <v>15453</v>
      </c>
      <c r="U17" s="43">
        <v>30906</v>
      </c>
      <c r="V17" s="45">
        <f>R17+S17+T17+U17</f>
        <v>46359</v>
      </c>
      <c r="W17" s="46">
        <f>V17*25%</f>
        <v>11589.75</v>
      </c>
      <c r="X17" s="47"/>
      <c r="Y17" s="47"/>
      <c r="Z17" s="47"/>
      <c r="AA17" s="47"/>
      <c r="AB17" s="47"/>
      <c r="AC17" s="48"/>
      <c r="AD17" s="48"/>
      <c r="AE17" s="46">
        <f>V17+W17+Z17+AA17+AB17+AC17+AD17</f>
        <v>57948.75</v>
      </c>
      <c r="AF17" s="49">
        <f>(V17+W17)*10%</f>
        <v>5794.875</v>
      </c>
      <c r="AG17" s="49"/>
      <c r="AH17" s="49"/>
      <c r="AI17" s="50"/>
      <c r="AJ17" s="51">
        <f>AE17+AF17</f>
        <v>63743.625</v>
      </c>
      <c r="AK17" s="50">
        <v>55480</v>
      </c>
      <c r="AL17" s="51">
        <f>AJ17-AK17</f>
        <v>8263.625</v>
      </c>
    </row>
    <row r="18" spans="1:38" ht="15.75" customHeight="1">
      <c r="A18" s="38">
        <v>2</v>
      </c>
      <c r="B18" s="39" t="s">
        <v>10</v>
      </c>
      <c r="C18" s="40" t="s">
        <v>43</v>
      </c>
      <c r="D18" s="38">
        <v>13</v>
      </c>
      <c r="E18" s="38">
        <v>1</v>
      </c>
      <c r="F18" s="38" t="s">
        <v>35</v>
      </c>
      <c r="G18" s="38">
        <v>4.95</v>
      </c>
      <c r="H18" s="41">
        <f t="shared" ref="H18:H40" si="0">G18*17697</f>
        <v>87600.150000000009</v>
      </c>
      <c r="I18" s="42">
        <v>9</v>
      </c>
      <c r="J18" s="42"/>
      <c r="K18" s="42"/>
      <c r="L18" s="42"/>
      <c r="M18" s="43"/>
      <c r="N18" s="43">
        <v>5</v>
      </c>
      <c r="O18" s="43">
        <v>3</v>
      </c>
      <c r="P18" s="43"/>
      <c r="Q18" s="43">
        <v>1</v>
      </c>
      <c r="R18" s="44"/>
      <c r="S18" s="43"/>
      <c r="T18" s="43">
        <v>38928</v>
      </c>
      <c r="U18" s="43">
        <v>4866</v>
      </c>
      <c r="V18" s="45">
        <f t="shared" ref="V18:V40" si="1">R18+S18+T18+U18</f>
        <v>43794</v>
      </c>
      <c r="W18" s="46">
        <f t="shared" ref="W18:W40" si="2">V18*25%</f>
        <v>10948.5</v>
      </c>
      <c r="X18" s="44">
        <v>3</v>
      </c>
      <c r="Y18" s="43"/>
      <c r="Z18" s="43">
        <v>737</v>
      </c>
      <c r="AA18" s="47"/>
      <c r="AB18" s="47"/>
      <c r="AC18" s="48"/>
      <c r="AD18" s="48"/>
      <c r="AE18" s="46">
        <f t="shared" ref="AE18:AE40" si="3">V18+W18+Z18+AA18+AB18+AC18+AD18</f>
        <v>55479.5</v>
      </c>
      <c r="AF18" s="49">
        <f t="shared" ref="AF18:AF40" si="4">(V18+W18)*10%</f>
        <v>5474.25</v>
      </c>
      <c r="AG18" s="49"/>
      <c r="AH18" s="49"/>
      <c r="AI18" s="50"/>
      <c r="AJ18" s="51">
        <f t="shared" ref="AJ18:AJ40" si="5">AE18+AF18</f>
        <v>60953.75</v>
      </c>
      <c r="AK18" s="50">
        <v>49759</v>
      </c>
      <c r="AL18" s="51">
        <f t="shared" ref="AL18:AL40" si="6">AJ18-AK18</f>
        <v>11194.75</v>
      </c>
    </row>
    <row r="19" spans="1:38" ht="15.75" customHeight="1">
      <c r="A19" s="38">
        <v>3</v>
      </c>
      <c r="B19" s="39" t="s">
        <v>10</v>
      </c>
      <c r="C19" s="40" t="s">
        <v>42</v>
      </c>
      <c r="D19" s="38">
        <v>26</v>
      </c>
      <c r="E19" s="38">
        <v>1</v>
      </c>
      <c r="F19" s="38" t="s">
        <v>35</v>
      </c>
      <c r="G19" s="38">
        <v>5.2</v>
      </c>
      <c r="H19" s="52">
        <f t="shared" ref="H19:H20" si="7">G19*17697</f>
        <v>92024.400000000009</v>
      </c>
      <c r="I19" s="53">
        <v>9</v>
      </c>
      <c r="J19" s="53"/>
      <c r="K19" s="53"/>
      <c r="L19" s="53">
        <v>1</v>
      </c>
      <c r="M19" s="43"/>
      <c r="N19" s="43">
        <v>7</v>
      </c>
      <c r="O19" s="43"/>
      <c r="P19" s="43">
        <v>1</v>
      </c>
      <c r="Q19" s="43"/>
      <c r="R19" s="44"/>
      <c r="S19" s="43">
        <v>5112</v>
      </c>
      <c r="T19" s="43">
        <v>35784</v>
      </c>
      <c r="U19" s="43">
        <v>5112</v>
      </c>
      <c r="V19" s="45">
        <f t="shared" ref="V19:V20" si="8">R19+S19+T19+U19</f>
        <v>46008</v>
      </c>
      <c r="W19" s="46">
        <f t="shared" ref="W19:W20" si="9">V19*25%</f>
        <v>11502</v>
      </c>
      <c r="X19" s="44">
        <v>5</v>
      </c>
      <c r="Y19" s="43"/>
      <c r="Z19" s="43">
        <v>983</v>
      </c>
      <c r="AA19" s="43"/>
      <c r="AB19" s="43"/>
      <c r="AC19" s="54"/>
      <c r="AD19" s="54"/>
      <c r="AE19" s="46">
        <f t="shared" ref="AE19:AE20" si="10">V19+W19+Z19+AA19+AB19+AC19+AD19</f>
        <v>58493</v>
      </c>
      <c r="AF19" s="49">
        <f t="shared" ref="AF19:AF20" si="11">(V19+W19)*10%</f>
        <v>5751</v>
      </c>
      <c r="AG19" s="49"/>
      <c r="AH19" s="49"/>
      <c r="AI19" s="135"/>
      <c r="AJ19" s="135">
        <f t="shared" ref="AJ19:AJ20" si="12">AE19+AF19</f>
        <v>64244</v>
      </c>
      <c r="AK19" s="136">
        <v>53207</v>
      </c>
      <c r="AL19" s="135">
        <f t="shared" ref="AL19:AL20" si="13">AJ19-AK19</f>
        <v>11037</v>
      </c>
    </row>
    <row r="20" spans="1:38" ht="15.75" customHeight="1">
      <c r="A20" s="38">
        <v>4</v>
      </c>
      <c r="B20" s="39" t="s">
        <v>10</v>
      </c>
      <c r="C20" s="40" t="s">
        <v>43</v>
      </c>
      <c r="D20" s="38">
        <v>12</v>
      </c>
      <c r="E20" s="38">
        <v>2</v>
      </c>
      <c r="F20" s="38" t="s">
        <v>37</v>
      </c>
      <c r="G20" s="38">
        <v>4.8099999999999996</v>
      </c>
      <c r="H20" s="41">
        <f t="shared" si="7"/>
        <v>85122.569999999992</v>
      </c>
      <c r="I20" s="53">
        <v>9</v>
      </c>
      <c r="J20" s="53"/>
      <c r="K20" s="53"/>
      <c r="L20" s="53">
        <v>4</v>
      </c>
      <c r="M20" s="43"/>
      <c r="N20" s="43">
        <v>5</v>
      </c>
      <c r="O20" s="43"/>
      <c r="P20" s="43"/>
      <c r="Q20" s="43"/>
      <c r="R20" s="44"/>
      <c r="S20" s="43">
        <v>18916</v>
      </c>
      <c r="T20" s="43">
        <v>23645</v>
      </c>
      <c r="U20" s="43"/>
      <c r="V20" s="45">
        <f t="shared" si="8"/>
        <v>42561</v>
      </c>
      <c r="W20" s="46">
        <f t="shared" si="9"/>
        <v>10640.25</v>
      </c>
      <c r="X20" s="43">
        <v>7</v>
      </c>
      <c r="Y20" s="43"/>
      <c r="Z20" s="43">
        <v>860</v>
      </c>
      <c r="AA20" s="43"/>
      <c r="AB20" s="43"/>
      <c r="AC20" s="54"/>
      <c r="AD20" s="54"/>
      <c r="AE20" s="46">
        <f t="shared" si="10"/>
        <v>54061.25</v>
      </c>
      <c r="AF20" s="49">
        <f t="shared" si="11"/>
        <v>5320.125</v>
      </c>
      <c r="AG20" s="49">
        <f t="shared" ref="AG20" si="14">V20+W20</f>
        <v>53201.25</v>
      </c>
      <c r="AH20" s="49">
        <v>42581</v>
      </c>
      <c r="AI20" s="51">
        <f>AG20-AH20</f>
        <v>10620.25</v>
      </c>
      <c r="AJ20" s="51">
        <f t="shared" si="12"/>
        <v>59381.375</v>
      </c>
      <c r="AK20" s="50">
        <v>47576</v>
      </c>
      <c r="AL20" s="51">
        <f t="shared" si="13"/>
        <v>11805.375</v>
      </c>
    </row>
    <row r="21" spans="1:38" ht="15.75" customHeight="1">
      <c r="A21" s="38">
        <v>5</v>
      </c>
      <c r="B21" s="39" t="s">
        <v>10</v>
      </c>
      <c r="C21" s="40" t="s">
        <v>43</v>
      </c>
      <c r="D21" s="38">
        <v>29</v>
      </c>
      <c r="E21" s="38" t="s">
        <v>10</v>
      </c>
      <c r="F21" s="38" t="s">
        <v>36</v>
      </c>
      <c r="G21" s="38">
        <v>5.41</v>
      </c>
      <c r="H21" s="41">
        <f t="shared" si="0"/>
        <v>95740.77</v>
      </c>
      <c r="I21" s="53">
        <v>18</v>
      </c>
      <c r="J21" s="53"/>
      <c r="K21" s="53"/>
      <c r="L21" s="53"/>
      <c r="M21" s="43"/>
      <c r="N21" s="43">
        <v>15</v>
      </c>
      <c r="O21" s="43">
        <v>1</v>
      </c>
      <c r="P21" s="43"/>
      <c r="Q21" s="43">
        <v>2</v>
      </c>
      <c r="R21" s="44"/>
      <c r="S21" s="43"/>
      <c r="T21" s="43">
        <v>85088</v>
      </c>
      <c r="U21" s="43">
        <v>10636</v>
      </c>
      <c r="V21" s="45">
        <f t="shared" si="1"/>
        <v>95724</v>
      </c>
      <c r="W21" s="46">
        <f t="shared" si="2"/>
        <v>23931</v>
      </c>
      <c r="X21" s="43">
        <v>9</v>
      </c>
      <c r="Y21" s="43"/>
      <c r="Z21" s="43">
        <v>1106</v>
      </c>
      <c r="AA21" s="43"/>
      <c r="AB21" s="43"/>
      <c r="AC21" s="54"/>
      <c r="AD21" s="54">
        <v>3539</v>
      </c>
      <c r="AE21" s="46">
        <f t="shared" si="3"/>
        <v>124300</v>
      </c>
      <c r="AF21" s="49">
        <f t="shared" si="4"/>
        <v>11965.5</v>
      </c>
      <c r="AG21" s="49">
        <v>119655</v>
      </c>
      <c r="AH21" s="49">
        <v>103950</v>
      </c>
      <c r="AI21" s="51">
        <f t="shared" ref="AI21:AI40" si="15">AG21-AH21</f>
        <v>15705</v>
      </c>
      <c r="AJ21" s="51">
        <f t="shared" si="5"/>
        <v>136265.5</v>
      </c>
      <c r="AK21" s="50">
        <v>115082</v>
      </c>
      <c r="AL21" s="51">
        <f t="shared" si="6"/>
        <v>21183.5</v>
      </c>
    </row>
    <row r="22" spans="1:38" ht="15.75" customHeight="1">
      <c r="A22" s="38">
        <v>6</v>
      </c>
      <c r="B22" s="39" t="s">
        <v>10</v>
      </c>
      <c r="C22" s="40" t="s">
        <v>43</v>
      </c>
      <c r="D22" s="38">
        <v>17</v>
      </c>
      <c r="E22" s="38">
        <v>1</v>
      </c>
      <c r="F22" s="38" t="s">
        <v>35</v>
      </c>
      <c r="G22" s="38">
        <v>5.03</v>
      </c>
      <c r="H22" s="41">
        <f t="shared" si="0"/>
        <v>89015.91</v>
      </c>
      <c r="I22" s="53">
        <v>10</v>
      </c>
      <c r="J22" s="53"/>
      <c r="K22" s="53"/>
      <c r="L22" s="53"/>
      <c r="M22" s="43"/>
      <c r="N22" s="43"/>
      <c r="O22" s="43"/>
      <c r="P22" s="43">
        <v>10</v>
      </c>
      <c r="Q22" s="43"/>
      <c r="R22" s="44"/>
      <c r="S22" s="43"/>
      <c r="T22" s="43"/>
      <c r="U22" s="43">
        <v>49450</v>
      </c>
      <c r="V22" s="45">
        <f t="shared" si="1"/>
        <v>49450</v>
      </c>
      <c r="W22" s="46">
        <f t="shared" si="2"/>
        <v>12362.5</v>
      </c>
      <c r="X22" s="43">
        <v>6</v>
      </c>
      <c r="Y22" s="43"/>
      <c r="Z22" s="43">
        <v>737</v>
      </c>
      <c r="AA22" s="43"/>
      <c r="AB22" s="43"/>
      <c r="AC22" s="54">
        <v>2654</v>
      </c>
      <c r="AD22" s="54"/>
      <c r="AE22" s="46">
        <f t="shared" si="3"/>
        <v>65203.5</v>
      </c>
      <c r="AF22" s="49">
        <f t="shared" si="4"/>
        <v>6181.25</v>
      </c>
      <c r="AG22" s="49">
        <f t="shared" ref="AG22:AG40" si="16">V22+W22</f>
        <v>61812.5</v>
      </c>
      <c r="AH22" s="49">
        <v>45239</v>
      </c>
      <c r="AI22" s="51">
        <f t="shared" si="15"/>
        <v>16573.5</v>
      </c>
      <c r="AJ22" s="51">
        <f t="shared" si="5"/>
        <v>71384.75</v>
      </c>
      <c r="AK22" s="50">
        <v>50500</v>
      </c>
      <c r="AL22" s="51">
        <f t="shared" si="6"/>
        <v>20884.75</v>
      </c>
    </row>
    <row r="23" spans="1:38" ht="15.75" customHeight="1">
      <c r="A23" s="38">
        <v>7</v>
      </c>
      <c r="B23" s="39" t="s">
        <v>10</v>
      </c>
      <c r="C23" s="40" t="s">
        <v>44</v>
      </c>
      <c r="D23" s="38">
        <v>27</v>
      </c>
      <c r="E23" s="38">
        <v>1</v>
      </c>
      <c r="F23" s="38" t="s">
        <v>35</v>
      </c>
      <c r="G23" s="38">
        <v>5.2</v>
      </c>
      <c r="H23" s="41">
        <f t="shared" si="0"/>
        <v>92024.400000000009</v>
      </c>
      <c r="I23" s="53">
        <v>21</v>
      </c>
      <c r="J23" s="53"/>
      <c r="K23" s="44"/>
      <c r="L23" s="44">
        <v>6</v>
      </c>
      <c r="M23" s="43"/>
      <c r="N23" s="43">
        <v>12</v>
      </c>
      <c r="O23" s="43"/>
      <c r="P23" s="43">
        <v>3</v>
      </c>
      <c r="Q23" s="43"/>
      <c r="R23" s="44"/>
      <c r="S23" s="43">
        <v>30672</v>
      </c>
      <c r="T23" s="43">
        <v>61344</v>
      </c>
      <c r="U23" s="43">
        <v>15336</v>
      </c>
      <c r="V23" s="45">
        <f t="shared" si="1"/>
        <v>107352</v>
      </c>
      <c r="W23" s="46">
        <f t="shared" si="2"/>
        <v>26838</v>
      </c>
      <c r="X23" s="43">
        <v>21</v>
      </c>
      <c r="Y23" s="43"/>
      <c r="Z23" s="43">
        <v>2581</v>
      </c>
      <c r="AA23" s="43"/>
      <c r="AB23" s="43">
        <v>2654</v>
      </c>
      <c r="AC23" s="54"/>
      <c r="AD23" s="54"/>
      <c r="AE23" s="46">
        <f t="shared" si="3"/>
        <v>139425</v>
      </c>
      <c r="AF23" s="49">
        <f t="shared" si="4"/>
        <v>13419</v>
      </c>
      <c r="AG23" s="49">
        <f t="shared" si="16"/>
        <v>134190</v>
      </c>
      <c r="AH23" s="49">
        <v>105690</v>
      </c>
      <c r="AI23" s="51">
        <f t="shared" si="15"/>
        <v>28500</v>
      </c>
      <c r="AJ23" s="51">
        <f t="shared" si="5"/>
        <v>152844</v>
      </c>
      <c r="AK23" s="50">
        <v>121125</v>
      </c>
      <c r="AL23" s="51">
        <f t="shared" si="6"/>
        <v>31719</v>
      </c>
    </row>
    <row r="24" spans="1:38" ht="15.75" customHeight="1">
      <c r="A24" s="38">
        <v>8</v>
      </c>
      <c r="B24" s="39" t="s">
        <v>10</v>
      </c>
      <c r="C24" s="40" t="s">
        <v>44</v>
      </c>
      <c r="D24" s="38">
        <v>27</v>
      </c>
      <c r="E24" s="38">
        <v>1</v>
      </c>
      <c r="F24" s="38" t="s">
        <v>35</v>
      </c>
      <c r="G24" s="38">
        <v>5.2</v>
      </c>
      <c r="H24" s="41">
        <f t="shared" si="0"/>
        <v>92024.400000000009</v>
      </c>
      <c r="I24" s="53">
        <v>23</v>
      </c>
      <c r="J24" s="53">
        <v>2</v>
      </c>
      <c r="K24" s="53"/>
      <c r="L24" s="53">
        <v>8</v>
      </c>
      <c r="M24" s="43"/>
      <c r="N24" s="43">
        <v>9</v>
      </c>
      <c r="O24" s="43">
        <v>1</v>
      </c>
      <c r="P24" s="43">
        <v>2</v>
      </c>
      <c r="Q24" s="43">
        <v>1</v>
      </c>
      <c r="R24" s="44">
        <v>7668</v>
      </c>
      <c r="S24" s="43">
        <v>40896</v>
      </c>
      <c r="T24" s="43">
        <v>51120</v>
      </c>
      <c r="U24" s="43">
        <v>15336</v>
      </c>
      <c r="V24" s="45">
        <f t="shared" si="1"/>
        <v>115020</v>
      </c>
      <c r="W24" s="46">
        <f t="shared" si="2"/>
        <v>28755</v>
      </c>
      <c r="X24" s="43">
        <v>19</v>
      </c>
      <c r="Y24" s="43"/>
      <c r="Z24" s="43">
        <v>2335</v>
      </c>
      <c r="AA24" s="43"/>
      <c r="AB24" s="43"/>
      <c r="AC24" s="54"/>
      <c r="AD24" s="54"/>
      <c r="AE24" s="46">
        <f t="shared" si="3"/>
        <v>146110</v>
      </c>
      <c r="AF24" s="49">
        <f t="shared" si="4"/>
        <v>14377.5</v>
      </c>
      <c r="AG24" s="49">
        <f t="shared" si="16"/>
        <v>143775</v>
      </c>
      <c r="AH24" s="49">
        <v>108330</v>
      </c>
      <c r="AI24" s="51">
        <f t="shared" si="15"/>
        <v>35445</v>
      </c>
      <c r="AJ24" s="51">
        <f t="shared" si="5"/>
        <v>160487.5</v>
      </c>
      <c r="AK24" s="50">
        <v>121006</v>
      </c>
      <c r="AL24" s="51">
        <f t="shared" si="6"/>
        <v>39481.5</v>
      </c>
    </row>
    <row r="25" spans="1:38" ht="15.75" customHeight="1">
      <c r="A25" s="38">
        <v>9</v>
      </c>
      <c r="B25" s="39" t="s">
        <v>10</v>
      </c>
      <c r="C25" s="40" t="s">
        <v>95</v>
      </c>
      <c r="D25" s="38">
        <v>35</v>
      </c>
      <c r="E25" s="38" t="s">
        <v>10</v>
      </c>
      <c r="F25" s="38" t="s">
        <v>36</v>
      </c>
      <c r="G25" s="38">
        <v>5.41</v>
      </c>
      <c r="H25" s="41">
        <f t="shared" si="0"/>
        <v>95740.77</v>
      </c>
      <c r="I25" s="53">
        <v>35</v>
      </c>
      <c r="J25" s="53"/>
      <c r="K25" s="53"/>
      <c r="L25" s="53"/>
      <c r="M25" s="43"/>
      <c r="N25" s="43">
        <v>26</v>
      </c>
      <c r="O25" s="43"/>
      <c r="P25" s="43">
        <v>9</v>
      </c>
      <c r="Q25" s="43"/>
      <c r="R25" s="44"/>
      <c r="S25" s="43"/>
      <c r="T25" s="43">
        <v>138268</v>
      </c>
      <c r="U25" s="43">
        <v>47862</v>
      </c>
      <c r="V25" s="45">
        <f t="shared" si="1"/>
        <v>186130</v>
      </c>
      <c r="W25" s="46">
        <f t="shared" si="2"/>
        <v>46532.5</v>
      </c>
      <c r="X25" s="43">
        <v>29</v>
      </c>
      <c r="Y25" s="43"/>
      <c r="Z25" s="43">
        <v>2851</v>
      </c>
      <c r="AA25" s="43"/>
      <c r="AB25" s="43"/>
      <c r="AC25" s="54"/>
      <c r="AD25" s="54">
        <v>3539</v>
      </c>
      <c r="AE25" s="46">
        <f t="shared" si="3"/>
        <v>239052.5</v>
      </c>
      <c r="AF25" s="49">
        <f t="shared" si="4"/>
        <v>23266.25</v>
      </c>
      <c r="AG25" s="49">
        <f t="shared" si="16"/>
        <v>232662.5</v>
      </c>
      <c r="AH25" s="49">
        <v>202164</v>
      </c>
      <c r="AI25" s="51">
        <f t="shared" si="15"/>
        <v>30498.5</v>
      </c>
      <c r="AJ25" s="51">
        <f t="shared" si="5"/>
        <v>262318.75</v>
      </c>
      <c r="AK25" s="50">
        <v>232014</v>
      </c>
      <c r="AL25" s="51">
        <f t="shared" si="6"/>
        <v>30304.75</v>
      </c>
    </row>
    <row r="26" spans="1:38" ht="15.75" customHeight="1">
      <c r="A26" s="38">
        <v>10</v>
      </c>
      <c r="B26" s="39" t="s">
        <v>10</v>
      </c>
      <c r="C26" s="40" t="s">
        <v>45</v>
      </c>
      <c r="D26" s="38">
        <v>15</v>
      </c>
      <c r="E26" s="38">
        <v>1</v>
      </c>
      <c r="F26" s="38" t="s">
        <v>35</v>
      </c>
      <c r="G26" s="38">
        <v>4.95</v>
      </c>
      <c r="H26" s="41">
        <f t="shared" si="0"/>
        <v>87600.150000000009</v>
      </c>
      <c r="I26" s="53">
        <v>20</v>
      </c>
      <c r="J26" s="53"/>
      <c r="K26" s="53"/>
      <c r="L26" s="53"/>
      <c r="M26" s="43">
        <v>1</v>
      </c>
      <c r="N26" s="43">
        <v>10</v>
      </c>
      <c r="O26" s="43">
        <v>1</v>
      </c>
      <c r="P26" s="43">
        <v>6</v>
      </c>
      <c r="Q26" s="43">
        <v>2</v>
      </c>
      <c r="R26" s="44"/>
      <c r="S26" s="43">
        <v>4866</v>
      </c>
      <c r="T26" s="43">
        <v>53526</v>
      </c>
      <c r="U26" s="43">
        <v>38928</v>
      </c>
      <c r="V26" s="45">
        <f t="shared" si="1"/>
        <v>97320</v>
      </c>
      <c r="W26" s="46">
        <f t="shared" si="2"/>
        <v>24330</v>
      </c>
      <c r="X26" s="43"/>
      <c r="Y26" s="43"/>
      <c r="Z26" s="43"/>
      <c r="AA26" s="43"/>
      <c r="AB26" s="43">
        <v>5309</v>
      </c>
      <c r="AC26" s="54"/>
      <c r="AD26" s="54"/>
      <c r="AE26" s="46">
        <f t="shared" si="3"/>
        <v>126959</v>
      </c>
      <c r="AF26" s="49">
        <f t="shared" si="4"/>
        <v>12165</v>
      </c>
      <c r="AG26" s="49">
        <f t="shared" si="16"/>
        <v>121650</v>
      </c>
      <c r="AH26" s="49">
        <v>90476</v>
      </c>
      <c r="AI26" s="51">
        <f t="shared" si="15"/>
        <v>31174</v>
      </c>
      <c r="AJ26" s="51">
        <f t="shared" si="5"/>
        <v>139124</v>
      </c>
      <c r="AK26" s="50">
        <v>102178</v>
      </c>
      <c r="AL26" s="51">
        <f t="shared" si="6"/>
        <v>36946</v>
      </c>
    </row>
    <row r="27" spans="1:38" ht="15.75" customHeight="1">
      <c r="A27" s="38">
        <v>11</v>
      </c>
      <c r="B27" s="39" t="s">
        <v>51</v>
      </c>
      <c r="C27" s="40" t="s">
        <v>46</v>
      </c>
      <c r="D27" s="38">
        <v>1</v>
      </c>
      <c r="E27" s="38" t="s">
        <v>91</v>
      </c>
      <c r="F27" s="38" t="s">
        <v>32</v>
      </c>
      <c r="G27" s="38">
        <v>3.36</v>
      </c>
      <c r="H27" s="41">
        <f t="shared" si="0"/>
        <v>59461.919999999998</v>
      </c>
      <c r="I27" s="53">
        <v>36</v>
      </c>
      <c r="J27" s="53"/>
      <c r="K27" s="53"/>
      <c r="L27" s="53">
        <v>14</v>
      </c>
      <c r="M27" s="43"/>
      <c r="N27" s="43">
        <v>15</v>
      </c>
      <c r="O27" s="43"/>
      <c r="P27" s="43">
        <v>7</v>
      </c>
      <c r="Q27" s="43"/>
      <c r="R27" s="44"/>
      <c r="S27" s="43">
        <v>46242</v>
      </c>
      <c r="T27" s="43">
        <v>49545</v>
      </c>
      <c r="U27" s="43">
        <v>23121</v>
      </c>
      <c r="V27" s="45">
        <f t="shared" si="1"/>
        <v>118908</v>
      </c>
      <c r="W27" s="46">
        <f t="shared" si="2"/>
        <v>29727</v>
      </c>
      <c r="X27" s="43">
        <v>29</v>
      </c>
      <c r="Y27" s="43"/>
      <c r="Z27" s="43">
        <v>3564</v>
      </c>
      <c r="AA27" s="43"/>
      <c r="AB27" s="43">
        <v>2654</v>
      </c>
      <c r="AC27" s="54"/>
      <c r="AD27" s="54"/>
      <c r="AE27" s="46">
        <f t="shared" si="3"/>
        <v>154853</v>
      </c>
      <c r="AF27" s="49">
        <f t="shared" si="4"/>
        <v>14863.5</v>
      </c>
      <c r="AG27" s="49">
        <f t="shared" si="16"/>
        <v>148635</v>
      </c>
      <c r="AH27" s="49">
        <v>118256</v>
      </c>
      <c r="AI27" s="51">
        <f t="shared" si="15"/>
        <v>30379</v>
      </c>
      <c r="AJ27" s="51">
        <f t="shared" si="5"/>
        <v>169716.5</v>
      </c>
      <c r="AK27" s="50">
        <v>134383</v>
      </c>
      <c r="AL27" s="51">
        <f t="shared" si="6"/>
        <v>35333.5</v>
      </c>
    </row>
    <row r="28" spans="1:38" ht="15.75" customHeight="1">
      <c r="A28" s="38">
        <v>12</v>
      </c>
      <c r="B28" s="39" t="s">
        <v>10</v>
      </c>
      <c r="C28" s="40" t="s">
        <v>47</v>
      </c>
      <c r="D28" s="38">
        <v>13</v>
      </c>
      <c r="E28" s="38">
        <v>1</v>
      </c>
      <c r="F28" s="38" t="s">
        <v>35</v>
      </c>
      <c r="G28" s="38">
        <v>4.95</v>
      </c>
      <c r="H28" s="41">
        <f t="shared" si="0"/>
        <v>87600.150000000009</v>
      </c>
      <c r="I28" s="53">
        <v>21</v>
      </c>
      <c r="J28" s="53"/>
      <c r="K28" s="53"/>
      <c r="L28" s="53">
        <v>1</v>
      </c>
      <c r="M28" s="43"/>
      <c r="N28" s="43">
        <v>14</v>
      </c>
      <c r="O28" s="43">
        <v>1</v>
      </c>
      <c r="P28" s="43">
        <v>5</v>
      </c>
      <c r="Q28" s="43"/>
      <c r="R28" s="44"/>
      <c r="S28" s="43">
        <v>4866</v>
      </c>
      <c r="T28" s="43">
        <v>72990</v>
      </c>
      <c r="U28" s="43">
        <v>24330</v>
      </c>
      <c r="V28" s="45">
        <f t="shared" si="1"/>
        <v>102186</v>
      </c>
      <c r="W28" s="46">
        <f t="shared" si="2"/>
        <v>25546.5</v>
      </c>
      <c r="X28" s="43">
        <v>8</v>
      </c>
      <c r="Y28" s="43"/>
      <c r="Z28" s="43">
        <v>787</v>
      </c>
      <c r="AA28" s="43"/>
      <c r="AB28" s="43"/>
      <c r="AC28" s="54"/>
      <c r="AD28" s="54"/>
      <c r="AE28" s="46">
        <f t="shared" si="3"/>
        <v>128519.5</v>
      </c>
      <c r="AF28" s="49">
        <f t="shared" si="4"/>
        <v>12773.25</v>
      </c>
      <c r="AG28" s="49">
        <f t="shared" si="16"/>
        <v>127732.5</v>
      </c>
      <c r="AH28" s="49">
        <v>103747</v>
      </c>
      <c r="AI28" s="51">
        <f t="shared" si="15"/>
        <v>23985.5</v>
      </c>
      <c r="AJ28" s="51">
        <f t="shared" si="5"/>
        <v>141292.75</v>
      </c>
      <c r="AK28" s="50">
        <v>114908</v>
      </c>
      <c r="AL28" s="51">
        <f t="shared" si="6"/>
        <v>26384.75</v>
      </c>
    </row>
    <row r="29" spans="1:38" ht="15.75" customHeight="1">
      <c r="A29" s="38">
        <v>13</v>
      </c>
      <c r="B29" s="39" t="s">
        <v>10</v>
      </c>
      <c r="C29" s="40" t="s">
        <v>48</v>
      </c>
      <c r="D29" s="38">
        <v>27</v>
      </c>
      <c r="E29" s="38" t="s">
        <v>10</v>
      </c>
      <c r="F29" s="38" t="s">
        <v>36</v>
      </c>
      <c r="G29" s="38">
        <v>5.41</v>
      </c>
      <c r="H29" s="41">
        <f t="shared" si="0"/>
        <v>95740.77</v>
      </c>
      <c r="I29" s="53">
        <v>24</v>
      </c>
      <c r="J29" s="53"/>
      <c r="K29" s="53"/>
      <c r="L29" s="53">
        <v>6</v>
      </c>
      <c r="M29" s="43"/>
      <c r="N29" s="43">
        <v>9</v>
      </c>
      <c r="O29" s="43">
        <v>3</v>
      </c>
      <c r="P29" s="43">
        <v>4</v>
      </c>
      <c r="Q29" s="43">
        <v>2</v>
      </c>
      <c r="R29" s="44"/>
      <c r="S29" s="43">
        <v>31908</v>
      </c>
      <c r="T29" s="43">
        <v>63816</v>
      </c>
      <c r="U29" s="43">
        <v>31908</v>
      </c>
      <c r="V29" s="45">
        <f t="shared" si="1"/>
        <v>127632</v>
      </c>
      <c r="W29" s="46">
        <f t="shared" si="2"/>
        <v>31908</v>
      </c>
      <c r="X29" s="43"/>
      <c r="Y29" s="43"/>
      <c r="Z29" s="43"/>
      <c r="AA29" s="43"/>
      <c r="AB29" s="43"/>
      <c r="AC29" s="54"/>
      <c r="AD29" s="54">
        <v>3539</v>
      </c>
      <c r="AE29" s="46">
        <f t="shared" si="3"/>
        <v>163079</v>
      </c>
      <c r="AF29" s="49">
        <f t="shared" si="4"/>
        <v>15954</v>
      </c>
      <c r="AG29" s="49">
        <f t="shared" si="16"/>
        <v>159540</v>
      </c>
      <c r="AH29" s="49">
        <v>150183</v>
      </c>
      <c r="AI29" s="51">
        <f t="shared" si="15"/>
        <v>9357</v>
      </c>
      <c r="AJ29" s="51">
        <f t="shared" si="5"/>
        <v>179033</v>
      </c>
      <c r="AK29" s="50">
        <v>171394</v>
      </c>
      <c r="AL29" s="51">
        <f t="shared" si="6"/>
        <v>7639</v>
      </c>
    </row>
    <row r="30" spans="1:38" ht="15.75" customHeight="1">
      <c r="A30" s="38">
        <v>14</v>
      </c>
      <c r="B30" s="39" t="s">
        <v>10</v>
      </c>
      <c r="C30" s="40" t="s">
        <v>49</v>
      </c>
      <c r="D30" s="38">
        <v>20</v>
      </c>
      <c r="E30" s="38">
        <v>2</v>
      </c>
      <c r="F30" s="38" t="s">
        <v>37</v>
      </c>
      <c r="G30" s="38">
        <v>5.08</v>
      </c>
      <c r="H30" s="41">
        <f t="shared" si="0"/>
        <v>89900.76</v>
      </c>
      <c r="I30" s="53">
        <v>15</v>
      </c>
      <c r="J30" s="53"/>
      <c r="K30" s="53"/>
      <c r="L30" s="53">
        <v>2</v>
      </c>
      <c r="M30" s="43"/>
      <c r="N30" s="43">
        <v>7</v>
      </c>
      <c r="O30" s="43">
        <v>3</v>
      </c>
      <c r="P30" s="43">
        <v>1</v>
      </c>
      <c r="Q30" s="43">
        <v>2</v>
      </c>
      <c r="R30" s="44"/>
      <c r="S30" s="43">
        <v>9988</v>
      </c>
      <c r="T30" s="43">
        <v>49940</v>
      </c>
      <c r="U30" s="43">
        <v>14982</v>
      </c>
      <c r="V30" s="45">
        <f t="shared" si="1"/>
        <v>74910</v>
      </c>
      <c r="W30" s="46">
        <f t="shared" si="2"/>
        <v>18727.5</v>
      </c>
      <c r="X30" s="43"/>
      <c r="Y30" s="43"/>
      <c r="Z30" s="43"/>
      <c r="AA30" s="43"/>
      <c r="AB30" s="43"/>
      <c r="AC30" s="54"/>
      <c r="AD30" s="54"/>
      <c r="AE30" s="46">
        <f t="shared" si="3"/>
        <v>93637.5</v>
      </c>
      <c r="AF30" s="49">
        <f t="shared" si="4"/>
        <v>9363.75</v>
      </c>
      <c r="AG30" s="49">
        <f t="shared" si="16"/>
        <v>93637.5</v>
      </c>
      <c r="AH30" s="49">
        <v>83360</v>
      </c>
      <c r="AI30" s="51">
        <f t="shared" si="15"/>
        <v>10277.5</v>
      </c>
      <c r="AJ30" s="51">
        <f t="shared" si="5"/>
        <v>103001.25</v>
      </c>
      <c r="AK30" s="50">
        <v>94350</v>
      </c>
      <c r="AL30" s="51">
        <f t="shared" si="6"/>
        <v>8651.25</v>
      </c>
    </row>
    <row r="31" spans="1:38" ht="15.75" customHeight="1">
      <c r="A31" s="38">
        <v>15</v>
      </c>
      <c r="B31" s="38" t="s">
        <v>10</v>
      </c>
      <c r="C31" s="40" t="s">
        <v>50</v>
      </c>
      <c r="D31" s="38">
        <v>27</v>
      </c>
      <c r="E31" s="38">
        <v>1</v>
      </c>
      <c r="F31" s="38" t="s">
        <v>35</v>
      </c>
      <c r="G31" s="38">
        <v>5.2</v>
      </c>
      <c r="H31" s="41">
        <f t="shared" si="0"/>
        <v>92024.400000000009</v>
      </c>
      <c r="I31" s="53">
        <v>18</v>
      </c>
      <c r="J31" s="53"/>
      <c r="K31" s="53"/>
      <c r="L31" s="53">
        <v>3</v>
      </c>
      <c r="M31" s="43"/>
      <c r="N31" s="43">
        <v>9</v>
      </c>
      <c r="O31" s="43"/>
      <c r="P31" s="43">
        <v>6</v>
      </c>
      <c r="Q31" s="43"/>
      <c r="R31" s="44"/>
      <c r="S31" s="43">
        <v>15336</v>
      </c>
      <c r="T31" s="43">
        <v>46008</v>
      </c>
      <c r="U31" s="43">
        <v>30672</v>
      </c>
      <c r="V31" s="45">
        <f t="shared" si="1"/>
        <v>92016</v>
      </c>
      <c r="W31" s="46">
        <f t="shared" si="2"/>
        <v>23004</v>
      </c>
      <c r="X31" s="43"/>
      <c r="Y31" s="43"/>
      <c r="Z31" s="43"/>
      <c r="AA31" s="43"/>
      <c r="AB31" s="43"/>
      <c r="AC31" s="54"/>
      <c r="AD31" s="54"/>
      <c r="AE31" s="46">
        <f t="shared" si="3"/>
        <v>115020</v>
      </c>
      <c r="AF31" s="49">
        <f t="shared" si="4"/>
        <v>11502</v>
      </c>
      <c r="AG31" s="49">
        <f t="shared" si="16"/>
        <v>115020</v>
      </c>
      <c r="AH31" s="49">
        <v>95120</v>
      </c>
      <c r="AI31" s="51">
        <f t="shared" si="15"/>
        <v>19900</v>
      </c>
      <c r="AJ31" s="51">
        <f t="shared" si="5"/>
        <v>126522</v>
      </c>
      <c r="AK31" s="50">
        <v>104617</v>
      </c>
      <c r="AL31" s="51">
        <f t="shared" si="6"/>
        <v>21905</v>
      </c>
    </row>
    <row r="32" spans="1:38" ht="15.75" customHeight="1">
      <c r="A32" s="55">
        <v>16</v>
      </c>
      <c r="B32" s="55" t="s">
        <v>10</v>
      </c>
      <c r="C32" s="56" t="s">
        <v>50</v>
      </c>
      <c r="D32" s="55">
        <v>10</v>
      </c>
      <c r="E32" s="55">
        <v>2</v>
      </c>
      <c r="F32" s="55" t="s">
        <v>37</v>
      </c>
      <c r="G32" s="55">
        <v>4.8099999999999996</v>
      </c>
      <c r="H32" s="41">
        <f t="shared" si="0"/>
        <v>85122.569999999992</v>
      </c>
      <c r="I32" s="53">
        <v>18</v>
      </c>
      <c r="J32" s="53"/>
      <c r="K32" s="53"/>
      <c r="L32" s="53">
        <v>9</v>
      </c>
      <c r="M32" s="44"/>
      <c r="N32" s="44">
        <v>9</v>
      </c>
      <c r="O32" s="44"/>
      <c r="P32" s="44"/>
      <c r="Q32" s="44"/>
      <c r="R32" s="44"/>
      <c r="S32" s="44">
        <v>42561</v>
      </c>
      <c r="T32" s="44">
        <v>42561</v>
      </c>
      <c r="U32" s="44"/>
      <c r="V32" s="45">
        <f t="shared" si="1"/>
        <v>85122</v>
      </c>
      <c r="W32" s="46">
        <f t="shared" si="2"/>
        <v>21280.5</v>
      </c>
      <c r="X32" s="44"/>
      <c r="Y32" s="44"/>
      <c r="Z32" s="44"/>
      <c r="AA32" s="44"/>
      <c r="AB32" s="44"/>
      <c r="AC32" s="54"/>
      <c r="AD32" s="57"/>
      <c r="AE32" s="46">
        <f t="shared" si="3"/>
        <v>106402.5</v>
      </c>
      <c r="AF32" s="49">
        <f t="shared" si="4"/>
        <v>10640.25</v>
      </c>
      <c r="AG32" s="49">
        <f t="shared" si="16"/>
        <v>106402.5</v>
      </c>
      <c r="AH32" s="49">
        <v>83840</v>
      </c>
      <c r="AI32" s="51">
        <f t="shared" si="15"/>
        <v>22562.5</v>
      </c>
      <c r="AJ32" s="51">
        <f t="shared" si="5"/>
        <v>117042.75</v>
      </c>
      <c r="AK32" s="50">
        <v>92224</v>
      </c>
      <c r="AL32" s="51">
        <f t="shared" si="6"/>
        <v>24818.75</v>
      </c>
    </row>
    <row r="33" spans="1:38" ht="15.75" customHeight="1">
      <c r="A33" s="55">
        <v>17</v>
      </c>
      <c r="B33" s="55" t="s">
        <v>10</v>
      </c>
      <c r="C33" s="56" t="s">
        <v>52</v>
      </c>
      <c r="D33" s="55">
        <v>3</v>
      </c>
      <c r="E33" s="55" t="s">
        <v>91</v>
      </c>
      <c r="F33" s="55" t="s">
        <v>29</v>
      </c>
      <c r="G33" s="55">
        <v>4.2300000000000004</v>
      </c>
      <c r="H33" s="41">
        <f t="shared" si="0"/>
        <v>74858.310000000012</v>
      </c>
      <c r="I33" s="53">
        <v>20</v>
      </c>
      <c r="J33" s="53"/>
      <c r="K33" s="53"/>
      <c r="L33" s="53">
        <v>17</v>
      </c>
      <c r="M33" s="44">
        <v>3</v>
      </c>
      <c r="N33" s="44"/>
      <c r="O33" s="44"/>
      <c r="P33" s="44"/>
      <c r="Q33" s="44"/>
      <c r="R33" s="44"/>
      <c r="S33" s="44">
        <v>83160</v>
      </c>
      <c r="T33" s="44"/>
      <c r="U33" s="44"/>
      <c r="V33" s="45">
        <f t="shared" si="1"/>
        <v>83160</v>
      </c>
      <c r="W33" s="46">
        <f t="shared" si="2"/>
        <v>20790</v>
      </c>
      <c r="X33" s="44">
        <v>9</v>
      </c>
      <c r="Y33" s="44"/>
      <c r="Z33" s="44">
        <v>885</v>
      </c>
      <c r="AA33" s="44">
        <v>2212</v>
      </c>
      <c r="AB33" s="44"/>
      <c r="AC33" s="54"/>
      <c r="AD33" s="57">
        <v>3539</v>
      </c>
      <c r="AE33" s="46">
        <f t="shared" si="3"/>
        <v>110586</v>
      </c>
      <c r="AF33" s="49">
        <f t="shared" si="4"/>
        <v>10395</v>
      </c>
      <c r="AG33" s="49">
        <f t="shared" si="16"/>
        <v>103950</v>
      </c>
      <c r="AH33" s="49">
        <v>70788</v>
      </c>
      <c r="AI33" s="51">
        <f t="shared" si="15"/>
        <v>33162</v>
      </c>
      <c r="AJ33" s="51">
        <f t="shared" si="5"/>
        <v>120981</v>
      </c>
      <c r="AK33" s="50">
        <v>84404</v>
      </c>
      <c r="AL33" s="51">
        <f t="shared" si="6"/>
        <v>36577</v>
      </c>
    </row>
    <row r="34" spans="1:38" ht="15.75" customHeight="1">
      <c r="A34" s="55">
        <v>18</v>
      </c>
      <c r="B34" s="55" t="s">
        <v>51</v>
      </c>
      <c r="C34" s="56" t="s">
        <v>52</v>
      </c>
      <c r="D34" s="55">
        <v>32</v>
      </c>
      <c r="E34" s="55">
        <v>1</v>
      </c>
      <c r="F34" s="55" t="s">
        <v>88</v>
      </c>
      <c r="G34" s="55">
        <v>4.3899999999999997</v>
      </c>
      <c r="H34" s="41">
        <f t="shared" si="0"/>
        <v>77689.829999999987</v>
      </c>
      <c r="I34" s="53">
        <v>18</v>
      </c>
      <c r="J34" s="53"/>
      <c r="K34" s="53"/>
      <c r="L34" s="53">
        <v>16</v>
      </c>
      <c r="M34" s="44">
        <v>2</v>
      </c>
      <c r="N34" s="44"/>
      <c r="O34" s="44"/>
      <c r="P34" s="44"/>
      <c r="Q34" s="44"/>
      <c r="R34" s="44"/>
      <c r="S34" s="44">
        <v>77688</v>
      </c>
      <c r="T34" s="44"/>
      <c r="U34" s="44"/>
      <c r="V34" s="45">
        <f t="shared" si="1"/>
        <v>77688</v>
      </c>
      <c r="W34" s="46">
        <f t="shared" si="2"/>
        <v>19422</v>
      </c>
      <c r="X34" s="44">
        <v>9</v>
      </c>
      <c r="Y34" s="44"/>
      <c r="Z34" s="44">
        <v>885</v>
      </c>
      <c r="AA34" s="44">
        <v>2212</v>
      </c>
      <c r="AB34" s="44"/>
      <c r="AC34" s="54"/>
      <c r="AD34" s="57">
        <v>3539</v>
      </c>
      <c r="AE34" s="46">
        <f t="shared" si="3"/>
        <v>103746</v>
      </c>
      <c r="AF34" s="49">
        <f t="shared" si="4"/>
        <v>9711</v>
      </c>
      <c r="AG34" s="49">
        <f t="shared" si="16"/>
        <v>97110</v>
      </c>
      <c r="AH34" s="49">
        <v>75434</v>
      </c>
      <c r="AI34" s="51">
        <f t="shared" si="15"/>
        <v>21676</v>
      </c>
      <c r="AJ34" s="51">
        <f t="shared" si="5"/>
        <v>113457</v>
      </c>
      <c r="AK34" s="50">
        <v>89613</v>
      </c>
      <c r="AL34" s="51">
        <f t="shared" si="6"/>
        <v>23844</v>
      </c>
    </row>
    <row r="35" spans="1:38" ht="15.75" customHeight="1">
      <c r="A35" s="55">
        <v>19</v>
      </c>
      <c r="B35" s="55" t="s">
        <v>10</v>
      </c>
      <c r="C35" s="56" t="s">
        <v>52</v>
      </c>
      <c r="D35" s="55">
        <v>26</v>
      </c>
      <c r="E35" s="55">
        <v>1</v>
      </c>
      <c r="F35" s="55" t="s">
        <v>35</v>
      </c>
      <c r="G35" s="55">
        <v>5.2</v>
      </c>
      <c r="H35" s="41">
        <f t="shared" si="0"/>
        <v>92024.400000000009</v>
      </c>
      <c r="I35" s="53">
        <v>15</v>
      </c>
      <c r="J35" s="53"/>
      <c r="K35" s="53"/>
      <c r="L35" s="53">
        <v>13</v>
      </c>
      <c r="M35" s="44">
        <v>2</v>
      </c>
      <c r="N35" s="44"/>
      <c r="O35" s="44"/>
      <c r="P35" s="44"/>
      <c r="Q35" s="44"/>
      <c r="R35" s="44"/>
      <c r="S35" s="44">
        <v>76680</v>
      </c>
      <c r="T35" s="44"/>
      <c r="U35" s="44"/>
      <c r="V35" s="45">
        <f t="shared" si="1"/>
        <v>76680</v>
      </c>
      <c r="W35" s="46">
        <f t="shared" si="2"/>
        <v>19170</v>
      </c>
      <c r="X35" s="44">
        <v>8</v>
      </c>
      <c r="Y35" s="44"/>
      <c r="Z35" s="44">
        <v>787</v>
      </c>
      <c r="AA35" s="44">
        <v>2212</v>
      </c>
      <c r="AB35" s="44"/>
      <c r="AC35" s="54"/>
      <c r="AD35" s="57">
        <v>3539</v>
      </c>
      <c r="AE35" s="46">
        <f t="shared" si="3"/>
        <v>102388</v>
      </c>
      <c r="AF35" s="49">
        <f t="shared" si="4"/>
        <v>9585</v>
      </c>
      <c r="AG35" s="49">
        <f t="shared" si="16"/>
        <v>95850</v>
      </c>
      <c r="AH35" s="49">
        <v>79256</v>
      </c>
      <c r="AI35" s="51">
        <f t="shared" si="15"/>
        <v>16594</v>
      </c>
      <c r="AJ35" s="51">
        <f t="shared" si="5"/>
        <v>111973</v>
      </c>
      <c r="AK35" s="50">
        <v>97887</v>
      </c>
      <c r="AL35" s="51">
        <f t="shared" si="6"/>
        <v>14086</v>
      </c>
    </row>
    <row r="36" spans="1:38" ht="15.75" customHeight="1">
      <c r="A36" s="55">
        <v>19</v>
      </c>
      <c r="B36" s="55" t="s">
        <v>10</v>
      </c>
      <c r="C36" s="56" t="s">
        <v>52</v>
      </c>
      <c r="D36" s="55">
        <v>26</v>
      </c>
      <c r="E36" s="55">
        <v>1</v>
      </c>
      <c r="F36" s="55" t="s">
        <v>35</v>
      </c>
      <c r="G36" s="55">
        <v>5.2</v>
      </c>
      <c r="H36" s="41">
        <f t="shared" ref="H36:H37" si="17">G36*17697</f>
        <v>92024.400000000009</v>
      </c>
      <c r="I36" s="53">
        <v>13</v>
      </c>
      <c r="J36" s="53"/>
      <c r="K36" s="53"/>
      <c r="L36" s="53">
        <v>11</v>
      </c>
      <c r="M36" s="44">
        <v>2</v>
      </c>
      <c r="N36" s="44"/>
      <c r="O36" s="44"/>
      <c r="P36" s="44"/>
      <c r="Q36" s="44"/>
      <c r="R36" s="44"/>
      <c r="S36" s="44">
        <v>66456</v>
      </c>
      <c r="T36" s="44"/>
      <c r="U36" s="44"/>
      <c r="V36" s="45">
        <f t="shared" si="1"/>
        <v>66456</v>
      </c>
      <c r="W36" s="46">
        <f t="shared" si="2"/>
        <v>16614</v>
      </c>
      <c r="X36" s="44"/>
      <c r="Y36" s="44"/>
      <c r="Z36" s="44"/>
      <c r="AA36" s="44">
        <v>4424</v>
      </c>
      <c r="AB36" s="44"/>
      <c r="AC36" s="54"/>
      <c r="AD36" s="57"/>
      <c r="AE36" s="46">
        <f>V36+W36+Z36+AA36+AB36+AC36+AD36</f>
        <v>87494</v>
      </c>
      <c r="AF36" s="49">
        <f t="shared" si="4"/>
        <v>8307</v>
      </c>
      <c r="AG36" s="49">
        <f t="shared" si="16"/>
        <v>83070</v>
      </c>
      <c r="AH36" s="49">
        <v>68689</v>
      </c>
      <c r="AI36" s="51">
        <f t="shared" si="15"/>
        <v>14381</v>
      </c>
      <c r="AJ36" s="51">
        <f t="shared" si="5"/>
        <v>95801</v>
      </c>
      <c r="AK36" s="50">
        <v>80424</v>
      </c>
      <c r="AL36" s="51">
        <f t="shared" si="6"/>
        <v>15377</v>
      </c>
    </row>
    <row r="37" spans="1:38" ht="15.75" customHeight="1">
      <c r="A37" s="55">
        <v>20</v>
      </c>
      <c r="B37" s="39" t="s">
        <v>10</v>
      </c>
      <c r="C37" s="40" t="s">
        <v>11</v>
      </c>
      <c r="D37" s="38">
        <v>15</v>
      </c>
      <c r="E37" s="38">
        <v>1</v>
      </c>
      <c r="F37" s="38" t="s">
        <v>35</v>
      </c>
      <c r="G37" s="38">
        <v>4.95</v>
      </c>
      <c r="H37" s="41">
        <f t="shared" si="17"/>
        <v>87600.150000000009</v>
      </c>
      <c r="I37" s="42">
        <v>18</v>
      </c>
      <c r="J37" s="42"/>
      <c r="K37" s="42"/>
      <c r="L37" s="42"/>
      <c r="M37" s="43"/>
      <c r="N37" s="43">
        <v>12</v>
      </c>
      <c r="O37" s="43">
        <v>2</v>
      </c>
      <c r="P37" s="43">
        <v>3</v>
      </c>
      <c r="Q37" s="43">
        <v>1</v>
      </c>
      <c r="R37" s="44"/>
      <c r="S37" s="43"/>
      <c r="T37" s="43">
        <v>68138</v>
      </c>
      <c r="U37" s="43">
        <v>19468</v>
      </c>
      <c r="V37" s="45">
        <f>R37+S37+T37+U37</f>
        <v>87606</v>
      </c>
      <c r="W37" s="46">
        <f t="shared" ref="W37" si="18">V37*25%</f>
        <v>21901.5</v>
      </c>
      <c r="X37" s="58"/>
      <c r="Y37" s="47"/>
      <c r="Z37" s="47"/>
      <c r="AA37" s="47"/>
      <c r="AB37" s="59">
        <v>5309</v>
      </c>
      <c r="AC37" s="54"/>
      <c r="AD37" s="60">
        <v>3539</v>
      </c>
      <c r="AE37" s="46">
        <f t="shared" ref="AE37" si="19">V37+W37+Z37+AA37+AB37+AC37+AD37</f>
        <v>118355.5</v>
      </c>
      <c r="AF37" s="49">
        <f t="shared" ref="AF37" si="20">(V37+W37)*10%</f>
        <v>10950.75</v>
      </c>
      <c r="AG37" s="49">
        <f t="shared" ref="AG37" si="21">V37+W37</f>
        <v>109507.5</v>
      </c>
      <c r="AH37" s="49">
        <v>90475</v>
      </c>
      <c r="AI37" s="51">
        <f t="shared" si="15"/>
        <v>19032.5</v>
      </c>
      <c r="AJ37" s="51">
        <f t="shared" ref="AJ37" si="22">AE37+AF37</f>
        <v>129306.25</v>
      </c>
      <c r="AK37" s="50">
        <v>105716</v>
      </c>
      <c r="AL37" s="51">
        <f t="shared" ref="AL37" si="23">AJ37-AK37</f>
        <v>23590.25</v>
      </c>
    </row>
    <row r="38" spans="1:38" ht="15.75" customHeight="1">
      <c r="A38" s="55">
        <v>21</v>
      </c>
      <c r="B38" s="55" t="s">
        <v>10</v>
      </c>
      <c r="C38" s="56" t="s">
        <v>53</v>
      </c>
      <c r="D38" s="55">
        <v>27</v>
      </c>
      <c r="E38" s="55">
        <v>1</v>
      </c>
      <c r="F38" s="55" t="s">
        <v>35</v>
      </c>
      <c r="G38" s="55">
        <v>5.2</v>
      </c>
      <c r="H38" s="41">
        <f t="shared" si="0"/>
        <v>92024.400000000009</v>
      </c>
      <c r="I38" s="53">
        <v>22</v>
      </c>
      <c r="J38" s="53">
        <v>18</v>
      </c>
      <c r="K38" s="44">
        <v>4</v>
      </c>
      <c r="L38" s="44"/>
      <c r="M38" s="44"/>
      <c r="N38" s="44"/>
      <c r="O38" s="44"/>
      <c r="P38" s="44"/>
      <c r="Q38" s="44"/>
      <c r="R38" s="44">
        <v>84348</v>
      </c>
      <c r="S38" s="44"/>
      <c r="T38" s="44"/>
      <c r="U38" s="44"/>
      <c r="V38" s="45">
        <f t="shared" si="1"/>
        <v>84348</v>
      </c>
      <c r="W38" s="46">
        <f t="shared" si="2"/>
        <v>21087</v>
      </c>
      <c r="X38" s="44"/>
      <c r="Y38" s="44"/>
      <c r="Z38" s="44"/>
      <c r="AA38" s="44"/>
      <c r="AB38" s="44"/>
      <c r="AC38" s="54"/>
      <c r="AD38" s="57"/>
      <c r="AE38" s="46">
        <f t="shared" si="3"/>
        <v>105435</v>
      </c>
      <c r="AF38" s="49">
        <f t="shared" si="4"/>
        <v>10543.5</v>
      </c>
      <c r="AG38" s="49">
        <f t="shared" si="16"/>
        <v>105435</v>
      </c>
      <c r="AH38" s="49">
        <v>87195</v>
      </c>
      <c r="AI38" s="51">
        <f t="shared" si="15"/>
        <v>18240</v>
      </c>
      <c r="AJ38" s="51">
        <f t="shared" si="5"/>
        <v>115978.5</v>
      </c>
      <c r="AK38" s="50">
        <v>95915</v>
      </c>
      <c r="AL38" s="51">
        <f t="shared" si="6"/>
        <v>20063.5</v>
      </c>
    </row>
    <row r="39" spans="1:38" ht="15.75" customHeight="1">
      <c r="A39" s="55">
        <v>22</v>
      </c>
      <c r="B39" s="55" t="s">
        <v>51</v>
      </c>
      <c r="C39" s="56" t="s">
        <v>49</v>
      </c>
      <c r="D39" s="55">
        <v>3</v>
      </c>
      <c r="E39" s="55" t="s">
        <v>91</v>
      </c>
      <c r="F39" s="55" t="s">
        <v>32</v>
      </c>
      <c r="G39" s="55">
        <v>3.45</v>
      </c>
      <c r="H39" s="41">
        <f t="shared" si="0"/>
        <v>61054.65</v>
      </c>
      <c r="I39" s="53">
        <v>8</v>
      </c>
      <c r="J39" s="53"/>
      <c r="K39" s="44"/>
      <c r="L39" s="44">
        <v>2</v>
      </c>
      <c r="M39" s="44"/>
      <c r="N39" s="44">
        <v>6</v>
      </c>
      <c r="O39" s="44"/>
      <c r="P39" s="44"/>
      <c r="Q39" s="44"/>
      <c r="R39" s="44"/>
      <c r="S39" s="44">
        <v>6782</v>
      </c>
      <c r="T39" s="44">
        <v>20346</v>
      </c>
      <c r="U39" s="44"/>
      <c r="V39" s="45">
        <f>S39+T39</f>
        <v>27128</v>
      </c>
      <c r="W39" s="46">
        <f t="shared" si="2"/>
        <v>6782</v>
      </c>
      <c r="X39" s="44"/>
      <c r="Y39" s="44"/>
      <c r="Z39" s="44"/>
      <c r="AA39" s="44"/>
      <c r="AB39" s="44">
        <v>2654</v>
      </c>
      <c r="AC39" s="54"/>
      <c r="AD39" s="57"/>
      <c r="AE39" s="46">
        <f>V39+W39+Z39+AA39+AB39+AC39+AD39</f>
        <v>36564</v>
      </c>
      <c r="AF39" s="49">
        <f t="shared" si="4"/>
        <v>3391</v>
      </c>
      <c r="AG39" s="49">
        <f t="shared" si="16"/>
        <v>33910</v>
      </c>
      <c r="AH39" s="49">
        <v>24380</v>
      </c>
      <c r="AI39" s="51">
        <f t="shared" si="15"/>
        <v>9530</v>
      </c>
      <c r="AJ39" s="51">
        <f t="shared" si="5"/>
        <v>39955</v>
      </c>
      <c r="AK39" s="50">
        <v>26818</v>
      </c>
      <c r="AL39" s="51">
        <f t="shared" si="6"/>
        <v>13137</v>
      </c>
    </row>
    <row r="40" spans="1:38" ht="15.75" customHeight="1">
      <c r="A40" s="55">
        <v>23</v>
      </c>
      <c r="B40" s="55" t="s">
        <v>10</v>
      </c>
      <c r="C40" s="56" t="s">
        <v>34</v>
      </c>
      <c r="D40" s="55">
        <v>5</v>
      </c>
      <c r="E40" s="55">
        <v>2</v>
      </c>
      <c r="F40" s="55" t="s">
        <v>37</v>
      </c>
      <c r="G40" s="55">
        <v>4.59</v>
      </c>
      <c r="H40" s="41">
        <f t="shared" si="0"/>
        <v>81229.23</v>
      </c>
      <c r="I40" s="53">
        <v>6</v>
      </c>
      <c r="J40" s="53"/>
      <c r="K40" s="44"/>
      <c r="L40" s="44"/>
      <c r="M40" s="44"/>
      <c r="N40" s="44"/>
      <c r="O40" s="44">
        <v>1</v>
      </c>
      <c r="P40" s="44">
        <v>2</v>
      </c>
      <c r="Q40" s="44">
        <v>3</v>
      </c>
      <c r="R40" s="44"/>
      <c r="S40" s="44"/>
      <c r="T40" s="44">
        <v>4512</v>
      </c>
      <c r="U40" s="44">
        <v>22560</v>
      </c>
      <c r="V40" s="45">
        <f t="shared" si="1"/>
        <v>27072</v>
      </c>
      <c r="W40" s="46">
        <f t="shared" si="2"/>
        <v>6768</v>
      </c>
      <c r="X40" s="44"/>
      <c r="Y40" s="44"/>
      <c r="Z40" s="44"/>
      <c r="AA40" s="44"/>
      <c r="AB40" s="44"/>
      <c r="AC40" s="54"/>
      <c r="AD40" s="57"/>
      <c r="AE40" s="46">
        <f t="shared" si="3"/>
        <v>33840</v>
      </c>
      <c r="AF40" s="49">
        <f t="shared" si="4"/>
        <v>3384</v>
      </c>
      <c r="AG40" s="49">
        <f t="shared" si="16"/>
        <v>33840</v>
      </c>
      <c r="AH40" s="49">
        <v>9020</v>
      </c>
      <c r="AI40" s="51">
        <f t="shared" si="15"/>
        <v>24820</v>
      </c>
      <c r="AJ40" s="51">
        <f t="shared" si="5"/>
        <v>37224</v>
      </c>
      <c r="AK40" s="50">
        <v>30252</v>
      </c>
      <c r="AL40" s="51">
        <f t="shared" si="6"/>
        <v>6972</v>
      </c>
    </row>
    <row r="41" spans="1:38">
      <c r="A41" s="38"/>
      <c r="B41" s="38"/>
      <c r="C41" s="38"/>
      <c r="D41" s="38"/>
      <c r="E41" s="38"/>
      <c r="F41" s="38"/>
      <c r="G41" s="38"/>
      <c r="H41" s="52"/>
      <c r="I41" s="45">
        <f>SUM(I17:I40)</f>
        <v>415</v>
      </c>
      <c r="J41" s="45">
        <f>SUM(J24:J38)</f>
        <v>20</v>
      </c>
      <c r="K41" s="45">
        <f>SUM(K38)</f>
        <v>4</v>
      </c>
      <c r="L41" s="45">
        <f>SUM(L17:L40)</f>
        <v>113</v>
      </c>
      <c r="M41" s="45">
        <f>SUM(M26:M40)</f>
        <v>10</v>
      </c>
      <c r="N41" s="45">
        <f>SUM(N17:N40)</f>
        <v>174</v>
      </c>
      <c r="O41" s="45">
        <f>SUM(O17:O40)</f>
        <v>16</v>
      </c>
      <c r="P41" s="45">
        <f>SUM(P17:P40)</f>
        <v>64</v>
      </c>
      <c r="Q41" s="45">
        <f>SUM(Q17:Q40)</f>
        <v>14</v>
      </c>
      <c r="R41" s="45">
        <f>SUM(R17:R38)</f>
        <v>92016</v>
      </c>
      <c r="S41" s="45">
        <f>SUM(S17:S39)</f>
        <v>562129</v>
      </c>
      <c r="T41" s="45">
        <f>SUM(T17:T40)</f>
        <v>921012</v>
      </c>
      <c r="U41" s="45">
        <f>SUM(U17:U40)</f>
        <v>385473</v>
      </c>
      <c r="V41" s="45">
        <f>SUM(V17:V40)</f>
        <v>1960630</v>
      </c>
      <c r="W41" s="46">
        <f>SUM(W17:W40)</f>
        <v>490157.5</v>
      </c>
      <c r="X41" s="47"/>
      <c r="Y41" s="47"/>
      <c r="Z41" s="45">
        <f>SUM(Z18:Z38)</f>
        <v>19098</v>
      </c>
      <c r="AA41" s="45">
        <f>SUM(AA33:AA38)</f>
        <v>11060</v>
      </c>
      <c r="AB41" s="47">
        <f>SUM(AB21:AB40)</f>
        <v>18580</v>
      </c>
      <c r="AC41" s="48">
        <f>SUM(AC21:AC38)</f>
        <v>2654</v>
      </c>
      <c r="AD41" s="46">
        <f>SUM(AD21:AD38)</f>
        <v>24773</v>
      </c>
      <c r="AE41" s="46">
        <f>SUM(AE17:AE40)</f>
        <v>2526952.5</v>
      </c>
      <c r="AF41" s="46">
        <f>SUM(AF17:AF40)</f>
        <v>245078.75</v>
      </c>
      <c r="AG41" s="46">
        <f>SUM(AG17:AG40)</f>
        <v>2280586.25</v>
      </c>
      <c r="AH41" s="46">
        <f>SUM(AH20:AH40)</f>
        <v>1838173</v>
      </c>
      <c r="AI41" s="61">
        <f>SUM(AI20:AI40)</f>
        <v>442413.25</v>
      </c>
      <c r="AJ41" s="62">
        <f>SUM(AJ17:AJ40)</f>
        <v>2772031.25</v>
      </c>
      <c r="AK41" s="63">
        <f>SUM(AK17:AK40)</f>
        <v>2270832</v>
      </c>
      <c r="AL41" s="62">
        <f>SUM(AL17:AL40)</f>
        <v>501199.25</v>
      </c>
    </row>
    <row r="42" spans="1:38">
      <c r="A42" s="33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8">
      <c r="B43" s="66" t="s">
        <v>63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</row>
  </sheetData>
  <mergeCells count="49">
    <mergeCell ref="B1:H5"/>
    <mergeCell ref="A8:U8"/>
    <mergeCell ref="A10:A16"/>
    <mergeCell ref="B10:B16"/>
    <mergeCell ref="C10:C16"/>
    <mergeCell ref="D10:D16"/>
    <mergeCell ref="E10:E16"/>
    <mergeCell ref="F10:F16"/>
    <mergeCell ref="G10:G16"/>
    <mergeCell ref="Z11:Z16"/>
    <mergeCell ref="AA12:AA16"/>
    <mergeCell ref="H10:H16"/>
    <mergeCell ref="I10:I16"/>
    <mergeCell ref="J10:K12"/>
    <mergeCell ref="L10:Q10"/>
    <mergeCell ref="R10:U10"/>
    <mergeCell ref="V10:V16"/>
    <mergeCell ref="AI10:AI16"/>
    <mergeCell ref="L11:M12"/>
    <mergeCell ref="N11:O12"/>
    <mergeCell ref="P11:Q12"/>
    <mergeCell ref="R11:R16"/>
    <mergeCell ref="S11:S16"/>
    <mergeCell ref="T11:T16"/>
    <mergeCell ref="U11:U16"/>
    <mergeCell ref="W10:W16"/>
    <mergeCell ref="X10:Z10"/>
    <mergeCell ref="AA10:AC11"/>
    <mergeCell ref="AD10:AD16"/>
    <mergeCell ref="AE10:AE16"/>
    <mergeCell ref="AF10:AF16"/>
    <mergeCell ref="X11:X16"/>
    <mergeCell ref="Y11:Y16"/>
    <mergeCell ref="B43:R43"/>
    <mergeCell ref="AJ10:AJ16"/>
    <mergeCell ref="AK10:AK16"/>
    <mergeCell ref="AL10:AL16"/>
    <mergeCell ref="AB12:AB16"/>
    <mergeCell ref="AC12:AC16"/>
    <mergeCell ref="J13:J16"/>
    <mergeCell ref="K13:K16"/>
    <mergeCell ref="L13:L16"/>
    <mergeCell ref="M13:M16"/>
    <mergeCell ref="N13:N16"/>
    <mergeCell ref="O13:O16"/>
    <mergeCell ref="P13:P16"/>
    <mergeCell ref="Q13:Q16"/>
    <mergeCell ref="AG10:AG16"/>
    <mergeCell ref="AH10:AH16"/>
  </mergeCells>
  <pageMargins left="0.15748031496062992" right="0.15748031496062992" top="0.74803149606299213" bottom="0.74803149606299213" header="0.31496062992125984" footer="0.31496062992125984"/>
  <pageSetup paperSize="9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5"/>
  <sheetViews>
    <sheetView topLeftCell="B1" workbookViewId="0">
      <selection activeCell="C6" sqref="C1:C1048576"/>
    </sheetView>
  </sheetViews>
  <sheetFormatPr defaultRowHeight="15"/>
  <cols>
    <col min="1" max="1" width="3" hidden="1" customWidth="1"/>
    <col min="2" max="2" width="4.28515625" customWidth="1"/>
    <col min="4" max="4" width="11.28515625" customWidth="1"/>
    <col min="5" max="5" width="7.42578125" customWidth="1"/>
    <col min="7" max="7" width="6.42578125" customWidth="1"/>
    <col min="10" max="10" width="8.140625" customWidth="1"/>
  </cols>
  <sheetData>
    <row r="1" spans="1:11">
      <c r="A1" s="114" t="s">
        <v>99</v>
      </c>
      <c r="B1" s="114"/>
      <c r="C1" s="114"/>
      <c r="D1" s="114"/>
      <c r="E1" s="114"/>
      <c r="F1" s="114"/>
      <c r="G1" s="114"/>
    </row>
    <row r="2" spans="1:11">
      <c r="A2" s="114"/>
      <c r="B2" s="114"/>
      <c r="C2" s="114"/>
      <c r="D2" s="114"/>
      <c r="E2" s="114"/>
      <c r="F2" s="114"/>
      <c r="G2" s="114"/>
    </row>
    <row r="3" spans="1:11">
      <c r="A3" s="114"/>
      <c r="B3" s="114"/>
      <c r="C3" s="114"/>
      <c r="D3" s="114"/>
      <c r="E3" s="114"/>
      <c r="F3" s="114"/>
      <c r="G3" s="114"/>
    </row>
    <row r="4" spans="1:11">
      <c r="A4" s="114"/>
      <c r="B4" s="114"/>
      <c r="C4" s="114"/>
      <c r="D4" s="114"/>
      <c r="E4" s="114"/>
      <c r="F4" s="114"/>
      <c r="G4" s="114"/>
    </row>
    <row r="5" spans="1:11">
      <c r="A5" s="114"/>
      <c r="B5" s="114"/>
      <c r="C5" s="114"/>
      <c r="D5" s="114"/>
      <c r="E5" s="114"/>
      <c r="F5" s="114"/>
      <c r="G5" s="114"/>
    </row>
    <row r="6" spans="1:11" ht="18.75">
      <c r="A6" s="18"/>
      <c r="B6" s="18"/>
      <c r="C6" s="18"/>
      <c r="D6" s="18"/>
      <c r="E6" s="18"/>
      <c r="F6" s="18"/>
      <c r="G6" s="18"/>
    </row>
    <row r="7" spans="1:11" ht="18.75">
      <c r="A7" s="18"/>
      <c r="B7" s="18"/>
      <c r="C7" s="114"/>
      <c r="D7" s="114"/>
      <c r="E7" s="114"/>
      <c r="F7" s="114"/>
      <c r="G7" s="114"/>
      <c r="H7" s="114"/>
      <c r="I7" s="114"/>
      <c r="J7" s="114"/>
      <c r="K7" s="114"/>
    </row>
    <row r="8" spans="1:11" ht="18.75">
      <c r="A8" s="18"/>
      <c r="B8" s="18"/>
      <c r="C8" s="114"/>
      <c r="D8" s="114"/>
      <c r="E8" s="114"/>
      <c r="F8" s="114"/>
      <c r="G8" s="114"/>
      <c r="H8" s="114"/>
      <c r="I8" s="114"/>
      <c r="J8" s="114"/>
      <c r="K8" s="114"/>
    </row>
    <row r="9" spans="1:11">
      <c r="C9" s="114"/>
      <c r="D9" s="114"/>
      <c r="E9" s="114"/>
      <c r="F9" s="114"/>
      <c r="G9" s="114"/>
      <c r="H9" s="114"/>
      <c r="I9" s="114"/>
      <c r="J9" s="114"/>
      <c r="K9" s="114"/>
    </row>
    <row r="10" spans="1:11">
      <c r="C10" s="114"/>
      <c r="D10" s="114"/>
      <c r="E10" s="114"/>
      <c r="F10" s="114"/>
      <c r="G10" s="114"/>
      <c r="H10" s="114"/>
      <c r="I10" s="114"/>
      <c r="J10" s="114"/>
      <c r="K10" s="114"/>
    </row>
    <row r="11" spans="1:11" ht="18.75">
      <c r="C11" s="18" t="s">
        <v>89</v>
      </c>
      <c r="D11" s="18"/>
      <c r="E11" s="18"/>
      <c r="F11" s="18"/>
      <c r="G11" s="18"/>
      <c r="H11" s="18"/>
      <c r="I11" s="18"/>
      <c r="J11" s="18"/>
      <c r="K11" s="18"/>
    </row>
    <row r="12" spans="1:11" ht="18.75">
      <c r="C12" s="115" t="s">
        <v>120</v>
      </c>
      <c r="D12" s="115"/>
      <c r="E12" s="115"/>
      <c r="F12" s="115"/>
      <c r="G12" s="115"/>
      <c r="H12" s="115"/>
      <c r="I12" s="18"/>
      <c r="J12" s="18"/>
      <c r="K12" s="18"/>
    </row>
    <row r="14" spans="1:11">
      <c r="B14" s="105" t="s">
        <v>13</v>
      </c>
      <c r="C14" s="105" t="s">
        <v>0</v>
      </c>
      <c r="D14" s="105" t="s">
        <v>65</v>
      </c>
      <c r="E14" s="105" t="s">
        <v>1</v>
      </c>
      <c r="F14" s="105" t="s">
        <v>3</v>
      </c>
      <c r="G14" s="105" t="s">
        <v>66</v>
      </c>
      <c r="H14" s="105" t="s">
        <v>4</v>
      </c>
      <c r="I14" s="108" t="s">
        <v>5</v>
      </c>
      <c r="J14" s="111" t="s">
        <v>98</v>
      </c>
      <c r="K14" s="111" t="s">
        <v>62</v>
      </c>
    </row>
    <row r="15" spans="1:11">
      <c r="B15" s="106"/>
      <c r="C15" s="106"/>
      <c r="D15" s="106"/>
      <c r="E15" s="106"/>
      <c r="F15" s="106"/>
      <c r="G15" s="106"/>
      <c r="H15" s="106"/>
      <c r="I15" s="109"/>
      <c r="J15" s="112"/>
      <c r="K15" s="112"/>
    </row>
    <row r="16" spans="1:11" ht="13.5" customHeight="1">
      <c r="B16" s="106"/>
      <c r="C16" s="106"/>
      <c r="D16" s="106"/>
      <c r="E16" s="106"/>
      <c r="F16" s="106"/>
      <c r="G16" s="106"/>
      <c r="H16" s="106"/>
      <c r="I16" s="109"/>
      <c r="J16" s="112"/>
      <c r="K16" s="112"/>
    </row>
    <row r="17" spans="2:11" ht="12.75" hidden="1" customHeight="1">
      <c r="B17" s="106"/>
      <c r="C17" s="106"/>
      <c r="D17" s="106"/>
      <c r="E17" s="106"/>
      <c r="F17" s="106"/>
      <c r="G17" s="106"/>
      <c r="H17" s="106"/>
      <c r="I17" s="109"/>
      <c r="J17" s="112"/>
      <c r="K17" s="112"/>
    </row>
    <row r="18" spans="2:11" ht="1.5" hidden="1" customHeight="1">
      <c r="B18" s="106"/>
      <c r="C18" s="106"/>
      <c r="D18" s="106"/>
      <c r="E18" s="106"/>
      <c r="F18" s="106"/>
      <c r="G18" s="106"/>
      <c r="H18" s="106"/>
      <c r="I18" s="109"/>
      <c r="J18" s="112"/>
      <c r="K18" s="112"/>
    </row>
    <row r="19" spans="2:11" ht="15" hidden="1" customHeight="1">
      <c r="B19" s="106"/>
      <c r="C19" s="106"/>
      <c r="D19" s="106"/>
      <c r="E19" s="106"/>
      <c r="F19" s="106"/>
      <c r="G19" s="106"/>
      <c r="H19" s="106"/>
      <c r="I19" s="109"/>
      <c r="J19" s="112"/>
      <c r="K19" s="112"/>
    </row>
    <row r="20" spans="2:11" ht="15" hidden="1" customHeight="1">
      <c r="B20" s="107"/>
      <c r="C20" s="107"/>
      <c r="D20" s="107"/>
      <c r="E20" s="107"/>
      <c r="F20" s="107"/>
      <c r="G20" s="107"/>
      <c r="H20" s="107"/>
      <c r="I20" s="110"/>
      <c r="J20" s="113"/>
      <c r="K20" s="113"/>
    </row>
    <row r="21" spans="2:11" ht="18" customHeight="1">
      <c r="B21" s="12">
        <v>1</v>
      </c>
      <c r="C21" s="4" t="s">
        <v>96</v>
      </c>
      <c r="D21" s="4" t="s">
        <v>97</v>
      </c>
      <c r="E21" s="12">
        <v>13</v>
      </c>
      <c r="F21" s="12">
        <v>1</v>
      </c>
      <c r="G21" s="12" t="s">
        <v>35</v>
      </c>
      <c r="H21" s="12">
        <v>4.95</v>
      </c>
      <c r="I21" s="12">
        <v>87600</v>
      </c>
      <c r="J21" s="12">
        <v>17697</v>
      </c>
      <c r="K21" s="12">
        <v>35394</v>
      </c>
    </row>
    <row r="22" spans="2:11">
      <c r="B22" s="12"/>
      <c r="C22" s="4"/>
      <c r="D22" s="4"/>
      <c r="E22" s="4"/>
      <c r="F22" s="4"/>
      <c r="G22" s="4"/>
      <c r="H22" s="4"/>
      <c r="I22" s="4"/>
      <c r="J22" s="4"/>
      <c r="K22" s="17">
        <v>35394</v>
      </c>
    </row>
    <row r="25" spans="2:11">
      <c r="C25" s="16" t="s">
        <v>100</v>
      </c>
      <c r="D25" s="16"/>
      <c r="E25" s="16"/>
      <c r="F25" s="16"/>
      <c r="G25" s="16"/>
    </row>
  </sheetData>
  <mergeCells count="13">
    <mergeCell ref="H14:H20"/>
    <mergeCell ref="I14:I20"/>
    <mergeCell ref="J14:J20"/>
    <mergeCell ref="K14:K20"/>
    <mergeCell ref="A1:G5"/>
    <mergeCell ref="B14:B20"/>
    <mergeCell ref="C14:C20"/>
    <mergeCell ref="D14:D20"/>
    <mergeCell ref="E14:E20"/>
    <mergeCell ref="F14:F20"/>
    <mergeCell ref="G14:G20"/>
    <mergeCell ref="C7:K10"/>
    <mergeCell ref="C12:H12"/>
  </mergeCells>
  <pageMargins left="0.22" right="0.1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2"/>
  <sheetViews>
    <sheetView workbookViewId="0">
      <selection activeCell="V43" sqref="V43"/>
    </sheetView>
  </sheetViews>
  <sheetFormatPr defaultRowHeight="15"/>
  <cols>
    <col min="1" max="1" width="3" style="31" customWidth="1"/>
    <col min="2" max="2" width="5.85546875" style="31" customWidth="1"/>
    <col min="3" max="3" width="9.140625" style="31" customWidth="1"/>
    <col min="4" max="4" width="5.7109375" style="31" customWidth="1"/>
    <col min="5" max="5" width="5.28515625" style="31" customWidth="1"/>
    <col min="6" max="6" width="5.42578125" style="31" customWidth="1"/>
    <col min="7" max="7" width="5.140625" style="31" customWidth="1"/>
    <col min="8" max="8" width="6.7109375" style="31" customWidth="1"/>
    <col min="9" max="9" width="5.28515625" style="31" customWidth="1"/>
    <col min="10" max="10" width="4.42578125" style="31" customWidth="1"/>
    <col min="11" max="12" width="4.5703125" style="31" customWidth="1"/>
    <col min="13" max="13" width="3.85546875" style="31" customWidth="1"/>
    <col min="14" max="14" width="4.140625" style="31" customWidth="1"/>
    <col min="15" max="15" width="3.85546875" style="31" customWidth="1"/>
    <col min="16" max="16" width="6.5703125" style="31" hidden="1" customWidth="1"/>
    <col min="17" max="17" width="7.140625" style="31" customWidth="1"/>
    <col min="18" max="18" width="7.42578125" style="31" customWidth="1"/>
    <col min="19" max="19" width="7.7109375" style="31" customWidth="1"/>
    <col min="20" max="20" width="8.85546875" style="31" customWidth="1"/>
    <col min="21" max="21" width="9.140625" style="31" customWidth="1"/>
    <col min="22" max="22" width="8.140625" style="31" customWidth="1"/>
    <col min="23" max="23" width="9.140625" style="31"/>
    <col min="24" max="24" width="10" style="31" customWidth="1"/>
    <col min="25" max="16384" width="9.140625" style="31"/>
  </cols>
  <sheetData>
    <row r="1" spans="1:25">
      <c r="B1" s="103"/>
      <c r="C1" s="103"/>
      <c r="D1" s="103"/>
      <c r="E1" s="103"/>
      <c r="F1" s="103"/>
      <c r="G1" s="103"/>
      <c r="H1" s="103"/>
    </row>
    <row r="2" spans="1:25">
      <c r="B2" s="103"/>
      <c r="C2" s="103"/>
      <c r="D2" s="103"/>
      <c r="E2" s="103"/>
      <c r="F2" s="103"/>
      <c r="G2" s="103"/>
      <c r="H2" s="103"/>
    </row>
    <row r="3" spans="1:25">
      <c r="B3" s="103"/>
      <c r="C3" s="103"/>
      <c r="D3" s="103"/>
      <c r="E3" s="103"/>
      <c r="F3" s="103"/>
      <c r="G3" s="103"/>
      <c r="H3" s="103"/>
    </row>
    <row r="4" spans="1:25">
      <c r="A4" s="32" t="s">
        <v>64</v>
      </c>
      <c r="B4" s="103"/>
      <c r="C4" s="103"/>
      <c r="D4" s="103"/>
      <c r="E4" s="103"/>
      <c r="F4" s="103"/>
      <c r="G4" s="103"/>
      <c r="H4" s="10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5">
      <c r="A5" s="34"/>
      <c r="B5" s="103"/>
      <c r="C5" s="103"/>
      <c r="D5" s="103"/>
      <c r="E5" s="103"/>
      <c r="F5" s="103"/>
      <c r="G5" s="103"/>
      <c r="H5" s="10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5">
      <c r="A6" s="34"/>
      <c r="B6" s="35"/>
      <c r="C6" s="35"/>
      <c r="D6" s="35"/>
      <c r="E6" s="35"/>
      <c r="F6" s="35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5">
      <c r="A7" s="34"/>
      <c r="B7" s="35"/>
      <c r="C7" s="35"/>
      <c r="D7" s="35"/>
      <c r="E7" s="35"/>
      <c r="F7" s="35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5" ht="15.75">
      <c r="A8" s="104" t="s">
        <v>123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33"/>
    </row>
    <row r="9" spans="1:25">
      <c r="A9" s="33"/>
      <c r="B9" s="33"/>
      <c r="C9" s="33" t="s">
        <v>28</v>
      </c>
      <c r="D9" s="34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5" ht="15" customHeight="1">
      <c r="A10" s="77" t="s">
        <v>13</v>
      </c>
      <c r="B10" s="77" t="s">
        <v>0</v>
      </c>
      <c r="C10" s="77" t="s">
        <v>65</v>
      </c>
      <c r="D10" s="77" t="s">
        <v>1</v>
      </c>
      <c r="E10" s="77" t="s">
        <v>3</v>
      </c>
      <c r="F10" s="77" t="s">
        <v>66</v>
      </c>
      <c r="G10" s="77" t="s">
        <v>4</v>
      </c>
      <c r="H10" s="99" t="s">
        <v>5</v>
      </c>
      <c r="I10" s="99" t="s">
        <v>27</v>
      </c>
      <c r="J10" s="100" t="s">
        <v>6</v>
      </c>
      <c r="K10" s="101"/>
      <c r="L10" s="101"/>
      <c r="M10" s="101"/>
      <c r="N10" s="101"/>
      <c r="O10" s="102"/>
      <c r="P10" s="100" t="s">
        <v>7</v>
      </c>
      <c r="Q10" s="101"/>
      <c r="R10" s="101"/>
      <c r="S10" s="102"/>
      <c r="T10" s="77" t="s">
        <v>12</v>
      </c>
      <c r="U10" s="137">
        <v>0.25</v>
      </c>
      <c r="V10" s="67" t="s">
        <v>72</v>
      </c>
      <c r="W10" s="138" t="s">
        <v>111</v>
      </c>
      <c r="X10" s="139" t="s">
        <v>121</v>
      </c>
      <c r="Y10" s="139" t="s">
        <v>101</v>
      </c>
    </row>
    <row r="11" spans="1:25" ht="15" customHeight="1">
      <c r="A11" s="78"/>
      <c r="B11" s="78"/>
      <c r="C11" s="78"/>
      <c r="D11" s="78"/>
      <c r="E11" s="78"/>
      <c r="F11" s="78"/>
      <c r="G11" s="78"/>
      <c r="H11" s="73"/>
      <c r="I11" s="73"/>
      <c r="J11" s="87" t="s">
        <v>56</v>
      </c>
      <c r="K11" s="88"/>
      <c r="L11" s="87" t="s">
        <v>57</v>
      </c>
      <c r="M11" s="88"/>
      <c r="N11" s="87" t="s">
        <v>115</v>
      </c>
      <c r="O11" s="88"/>
      <c r="P11" s="77" t="s">
        <v>26</v>
      </c>
      <c r="Q11" s="70" t="s">
        <v>56</v>
      </c>
      <c r="R11" s="70" t="s">
        <v>57</v>
      </c>
      <c r="S11" s="70" t="s">
        <v>115</v>
      </c>
      <c r="T11" s="78"/>
      <c r="U11" s="68"/>
      <c r="V11" s="68"/>
      <c r="W11" s="140"/>
      <c r="X11" s="141"/>
      <c r="Y11" s="141"/>
    </row>
    <row r="12" spans="1:25">
      <c r="A12" s="78"/>
      <c r="B12" s="78"/>
      <c r="C12" s="78"/>
      <c r="D12" s="78"/>
      <c r="E12" s="78"/>
      <c r="F12" s="78"/>
      <c r="G12" s="78"/>
      <c r="H12" s="73"/>
      <c r="I12" s="73"/>
      <c r="J12" s="85"/>
      <c r="K12" s="86"/>
      <c r="L12" s="85"/>
      <c r="M12" s="86"/>
      <c r="N12" s="85"/>
      <c r="O12" s="86"/>
      <c r="P12" s="78"/>
      <c r="Q12" s="71"/>
      <c r="R12" s="71"/>
      <c r="S12" s="71"/>
      <c r="T12" s="78"/>
      <c r="U12" s="68"/>
      <c r="V12" s="68"/>
      <c r="W12" s="140"/>
      <c r="X12" s="141"/>
      <c r="Y12" s="141"/>
    </row>
    <row r="13" spans="1:25" ht="15" customHeight="1">
      <c r="A13" s="78"/>
      <c r="B13" s="78"/>
      <c r="C13" s="78"/>
      <c r="D13" s="78"/>
      <c r="E13" s="78"/>
      <c r="F13" s="78"/>
      <c r="G13" s="78"/>
      <c r="H13" s="73"/>
      <c r="I13" s="73"/>
      <c r="J13" s="99" t="s">
        <v>67</v>
      </c>
      <c r="K13" s="77" t="s">
        <v>90</v>
      </c>
      <c r="L13" s="77" t="s">
        <v>67</v>
      </c>
      <c r="M13" s="77" t="s">
        <v>90</v>
      </c>
      <c r="N13" s="77" t="s">
        <v>67</v>
      </c>
      <c r="O13" s="77" t="s">
        <v>90</v>
      </c>
      <c r="P13" s="78"/>
      <c r="Q13" s="71"/>
      <c r="R13" s="71"/>
      <c r="S13" s="71"/>
      <c r="T13" s="78"/>
      <c r="U13" s="68"/>
      <c r="V13" s="68"/>
      <c r="W13" s="140"/>
      <c r="X13" s="141"/>
      <c r="Y13" s="141"/>
    </row>
    <row r="14" spans="1:25">
      <c r="A14" s="78"/>
      <c r="B14" s="78"/>
      <c r="C14" s="78"/>
      <c r="D14" s="78"/>
      <c r="E14" s="78"/>
      <c r="F14" s="78"/>
      <c r="G14" s="78"/>
      <c r="H14" s="73"/>
      <c r="I14" s="73"/>
      <c r="J14" s="73"/>
      <c r="K14" s="78"/>
      <c r="L14" s="78"/>
      <c r="M14" s="78"/>
      <c r="N14" s="78"/>
      <c r="O14" s="78"/>
      <c r="P14" s="78"/>
      <c r="Q14" s="71"/>
      <c r="R14" s="71"/>
      <c r="S14" s="71"/>
      <c r="T14" s="78"/>
      <c r="U14" s="68"/>
      <c r="V14" s="68"/>
      <c r="W14" s="140"/>
      <c r="X14" s="141"/>
      <c r="Y14" s="141"/>
    </row>
    <row r="15" spans="1:25">
      <c r="A15" s="78"/>
      <c r="B15" s="78"/>
      <c r="C15" s="78"/>
      <c r="D15" s="78"/>
      <c r="E15" s="78"/>
      <c r="F15" s="78"/>
      <c r="G15" s="78"/>
      <c r="H15" s="73"/>
      <c r="I15" s="73"/>
      <c r="J15" s="73"/>
      <c r="K15" s="78"/>
      <c r="L15" s="78"/>
      <c r="M15" s="78"/>
      <c r="N15" s="78"/>
      <c r="O15" s="78"/>
      <c r="P15" s="78"/>
      <c r="Q15" s="71"/>
      <c r="R15" s="71"/>
      <c r="S15" s="71"/>
      <c r="T15" s="78"/>
      <c r="U15" s="68"/>
      <c r="V15" s="68"/>
      <c r="W15" s="140"/>
      <c r="X15" s="141"/>
      <c r="Y15" s="141"/>
    </row>
    <row r="16" spans="1:25">
      <c r="A16" s="79"/>
      <c r="B16" s="79"/>
      <c r="C16" s="79"/>
      <c r="D16" s="79"/>
      <c r="E16" s="79"/>
      <c r="F16" s="79"/>
      <c r="G16" s="79"/>
      <c r="H16" s="74"/>
      <c r="I16" s="74"/>
      <c r="J16" s="74"/>
      <c r="K16" s="79"/>
      <c r="L16" s="79"/>
      <c r="M16" s="79"/>
      <c r="N16" s="79"/>
      <c r="O16" s="79"/>
      <c r="P16" s="79"/>
      <c r="Q16" s="72"/>
      <c r="R16" s="72"/>
      <c r="S16" s="72"/>
      <c r="T16" s="79"/>
      <c r="U16" s="69"/>
      <c r="V16" s="69"/>
      <c r="W16" s="142"/>
      <c r="X16" s="143"/>
      <c r="Y16" s="143"/>
    </row>
    <row r="17" spans="1:25" ht="15.75" customHeight="1">
      <c r="A17" s="38">
        <v>1</v>
      </c>
      <c r="B17" s="39" t="s">
        <v>10</v>
      </c>
      <c r="C17" s="40" t="s">
        <v>11</v>
      </c>
      <c r="D17" s="38">
        <v>17</v>
      </c>
      <c r="E17" s="38" t="s">
        <v>10</v>
      </c>
      <c r="F17" s="38" t="s">
        <v>36</v>
      </c>
      <c r="G17" s="38">
        <v>5.24</v>
      </c>
      <c r="H17" s="41">
        <f>G17*17697</f>
        <v>92732.28</v>
      </c>
      <c r="I17" s="42">
        <f>J17+K17+L17+M17+N17+O17</f>
        <v>4</v>
      </c>
      <c r="J17" s="42"/>
      <c r="K17" s="43"/>
      <c r="L17" s="43">
        <v>4</v>
      </c>
      <c r="M17" s="43"/>
      <c r="N17" s="43"/>
      <c r="O17" s="43"/>
      <c r="P17" s="44"/>
      <c r="Q17" s="43"/>
      <c r="R17" s="43">
        <v>20604</v>
      </c>
      <c r="S17" s="43"/>
      <c r="T17" s="45">
        <f>P17+Q17+R17+S17</f>
        <v>20604</v>
      </c>
      <c r="U17" s="51">
        <f>T17*25%</f>
        <v>5151</v>
      </c>
      <c r="V17" s="51">
        <f>T17+U17</f>
        <v>25755</v>
      </c>
      <c r="W17" s="51">
        <f>V17*30%</f>
        <v>7726.5</v>
      </c>
      <c r="X17" s="50">
        <v>5044</v>
      </c>
      <c r="Y17" s="51">
        <f>W17-X17</f>
        <v>2682.5</v>
      </c>
    </row>
    <row r="18" spans="1:25" ht="15.75" customHeight="1">
      <c r="A18" s="38">
        <v>2</v>
      </c>
      <c r="B18" s="39" t="s">
        <v>10</v>
      </c>
      <c r="C18" s="40" t="s">
        <v>43</v>
      </c>
      <c r="D18" s="38">
        <v>13</v>
      </c>
      <c r="E18" s="38">
        <v>1</v>
      </c>
      <c r="F18" s="38" t="s">
        <v>35</v>
      </c>
      <c r="G18" s="38">
        <v>4.95</v>
      </c>
      <c r="H18" s="41">
        <f t="shared" ref="H18:H39" si="0">G18*17697</f>
        <v>87600.150000000009</v>
      </c>
      <c r="I18" s="42">
        <f t="shared" ref="I18:I39" si="1">J18+K18+L18+M18+N18+O18</f>
        <v>9</v>
      </c>
      <c r="J18" s="42"/>
      <c r="K18" s="43"/>
      <c r="L18" s="43">
        <v>5</v>
      </c>
      <c r="M18" s="43">
        <v>3</v>
      </c>
      <c r="N18" s="43"/>
      <c r="O18" s="43">
        <v>1</v>
      </c>
      <c r="P18" s="44"/>
      <c r="Q18" s="43"/>
      <c r="R18" s="43">
        <v>38928</v>
      </c>
      <c r="S18" s="43">
        <v>4866</v>
      </c>
      <c r="T18" s="45">
        <f t="shared" ref="T18:T39" si="2">P18+Q18+R18+S18</f>
        <v>43794</v>
      </c>
      <c r="U18" s="51">
        <f t="shared" ref="U18:U40" si="3">T18*25%</f>
        <v>10948.5</v>
      </c>
      <c r="V18" s="51">
        <f t="shared" ref="V18:V40" si="4">T18+U18</f>
        <v>54742.5</v>
      </c>
      <c r="W18" s="51">
        <f t="shared" ref="W18:W40" si="5">V18*30%</f>
        <v>16422.75</v>
      </c>
      <c r="X18" s="50">
        <v>13580</v>
      </c>
      <c r="Y18" s="51">
        <f t="shared" ref="Y18:Y39" si="6">W18-X18</f>
        <v>2842.75</v>
      </c>
    </row>
    <row r="19" spans="1:25" ht="15.75" customHeight="1">
      <c r="A19" s="38">
        <v>3</v>
      </c>
      <c r="B19" s="39" t="s">
        <v>10</v>
      </c>
      <c r="C19" s="40" t="s">
        <v>11</v>
      </c>
      <c r="D19" s="38">
        <v>15</v>
      </c>
      <c r="E19" s="38">
        <v>1</v>
      </c>
      <c r="F19" s="38" t="s">
        <v>35</v>
      </c>
      <c r="G19" s="38">
        <v>4.95</v>
      </c>
      <c r="H19" s="41">
        <f t="shared" si="0"/>
        <v>87600.150000000009</v>
      </c>
      <c r="I19" s="42">
        <f t="shared" si="1"/>
        <v>18</v>
      </c>
      <c r="J19" s="42"/>
      <c r="K19" s="43"/>
      <c r="L19" s="43">
        <v>12</v>
      </c>
      <c r="M19" s="43">
        <v>2</v>
      </c>
      <c r="N19" s="43">
        <v>3</v>
      </c>
      <c r="O19" s="43">
        <v>1</v>
      </c>
      <c r="P19" s="44"/>
      <c r="Q19" s="43"/>
      <c r="R19" s="43">
        <v>68124</v>
      </c>
      <c r="S19" s="43">
        <v>19464</v>
      </c>
      <c r="T19" s="45">
        <f t="shared" si="2"/>
        <v>87588</v>
      </c>
      <c r="U19" s="51">
        <f t="shared" si="3"/>
        <v>21897</v>
      </c>
      <c r="V19" s="51">
        <f t="shared" si="4"/>
        <v>109485</v>
      </c>
      <c r="W19" s="51">
        <f t="shared" si="5"/>
        <v>32845.5</v>
      </c>
      <c r="X19" s="50">
        <v>27141</v>
      </c>
      <c r="Y19" s="51">
        <f t="shared" si="6"/>
        <v>5704.5</v>
      </c>
    </row>
    <row r="20" spans="1:25" ht="15.75" customHeight="1">
      <c r="A20" s="38">
        <v>4</v>
      </c>
      <c r="B20" s="39" t="s">
        <v>10</v>
      </c>
      <c r="C20" s="40" t="s">
        <v>42</v>
      </c>
      <c r="D20" s="38">
        <v>26</v>
      </c>
      <c r="E20" s="38">
        <v>1</v>
      </c>
      <c r="F20" s="38" t="s">
        <v>35</v>
      </c>
      <c r="G20" s="38">
        <v>5.2</v>
      </c>
      <c r="H20" s="52">
        <f t="shared" si="0"/>
        <v>92024.400000000009</v>
      </c>
      <c r="I20" s="42">
        <f t="shared" si="1"/>
        <v>8</v>
      </c>
      <c r="J20" s="53">
        <v>1</v>
      </c>
      <c r="K20" s="43"/>
      <c r="L20" s="43">
        <v>7</v>
      </c>
      <c r="M20" s="43"/>
      <c r="N20" s="43"/>
      <c r="O20" s="43"/>
      <c r="P20" s="44"/>
      <c r="Q20" s="43">
        <v>5112</v>
      </c>
      <c r="R20" s="43">
        <v>35784</v>
      </c>
      <c r="S20" s="43"/>
      <c r="T20" s="45">
        <f t="shared" si="2"/>
        <v>40896</v>
      </c>
      <c r="U20" s="51">
        <f t="shared" si="3"/>
        <v>10224</v>
      </c>
      <c r="V20" s="51">
        <f t="shared" si="4"/>
        <v>51120</v>
      </c>
      <c r="W20" s="51">
        <f t="shared" si="5"/>
        <v>15336</v>
      </c>
      <c r="X20" s="50">
        <v>12681</v>
      </c>
      <c r="Y20" s="51">
        <f t="shared" si="6"/>
        <v>2655</v>
      </c>
    </row>
    <row r="21" spans="1:25" ht="15.75" customHeight="1">
      <c r="A21" s="38">
        <v>5</v>
      </c>
      <c r="B21" s="39" t="s">
        <v>10</v>
      </c>
      <c r="C21" s="40" t="s">
        <v>43</v>
      </c>
      <c r="D21" s="38">
        <v>29</v>
      </c>
      <c r="E21" s="38" t="s">
        <v>10</v>
      </c>
      <c r="F21" s="38" t="s">
        <v>36</v>
      </c>
      <c r="G21" s="38">
        <v>5.41</v>
      </c>
      <c r="H21" s="41">
        <f t="shared" si="0"/>
        <v>95740.77</v>
      </c>
      <c r="I21" s="42">
        <f t="shared" si="1"/>
        <v>17</v>
      </c>
      <c r="J21" s="53"/>
      <c r="K21" s="43"/>
      <c r="L21" s="43">
        <v>15</v>
      </c>
      <c r="M21" s="43">
        <v>1</v>
      </c>
      <c r="N21" s="43"/>
      <c r="O21" s="43">
        <v>1</v>
      </c>
      <c r="P21" s="44"/>
      <c r="Q21" s="43"/>
      <c r="R21" s="43">
        <v>85088</v>
      </c>
      <c r="S21" s="43">
        <v>5318</v>
      </c>
      <c r="T21" s="45">
        <f t="shared" si="2"/>
        <v>90406</v>
      </c>
      <c r="U21" s="51">
        <f t="shared" si="3"/>
        <v>22601.5</v>
      </c>
      <c r="V21" s="51">
        <f t="shared" si="4"/>
        <v>113007.5</v>
      </c>
      <c r="W21" s="51">
        <f t="shared" si="5"/>
        <v>33902.25</v>
      </c>
      <c r="X21" s="50">
        <v>29452</v>
      </c>
      <c r="Y21" s="51">
        <f t="shared" si="6"/>
        <v>4450.25</v>
      </c>
    </row>
    <row r="22" spans="1:25" ht="15.75" customHeight="1">
      <c r="A22" s="38">
        <v>6</v>
      </c>
      <c r="B22" s="39" t="s">
        <v>10</v>
      </c>
      <c r="C22" s="40" t="s">
        <v>43</v>
      </c>
      <c r="D22" s="38">
        <v>17</v>
      </c>
      <c r="E22" s="38">
        <v>1</v>
      </c>
      <c r="F22" s="38" t="s">
        <v>35</v>
      </c>
      <c r="G22" s="38">
        <v>4.95</v>
      </c>
      <c r="H22" s="41">
        <f t="shared" si="0"/>
        <v>87600.150000000009</v>
      </c>
      <c r="I22" s="42">
        <f t="shared" si="1"/>
        <v>5</v>
      </c>
      <c r="J22" s="53"/>
      <c r="K22" s="43"/>
      <c r="L22" s="43"/>
      <c r="M22" s="43"/>
      <c r="N22" s="43">
        <v>5</v>
      </c>
      <c r="O22" s="43"/>
      <c r="P22" s="44"/>
      <c r="Q22" s="43"/>
      <c r="R22" s="43"/>
      <c r="S22" s="43">
        <v>24330</v>
      </c>
      <c r="T22" s="45">
        <f t="shared" si="2"/>
        <v>24330</v>
      </c>
      <c r="U22" s="51">
        <f t="shared" si="3"/>
        <v>6082.5</v>
      </c>
      <c r="V22" s="51">
        <f t="shared" si="4"/>
        <v>30412.5</v>
      </c>
      <c r="W22" s="51">
        <f t="shared" si="5"/>
        <v>9123.75</v>
      </c>
      <c r="X22" s="50">
        <v>7539</v>
      </c>
      <c r="Y22" s="51">
        <f t="shared" si="6"/>
        <v>1584.75</v>
      </c>
    </row>
    <row r="23" spans="1:25" ht="15.75" customHeight="1">
      <c r="A23" s="38">
        <v>7</v>
      </c>
      <c r="B23" s="39" t="s">
        <v>10</v>
      </c>
      <c r="C23" s="40" t="s">
        <v>43</v>
      </c>
      <c r="D23" s="38">
        <v>12</v>
      </c>
      <c r="E23" s="38">
        <v>2</v>
      </c>
      <c r="F23" s="38" t="s">
        <v>37</v>
      </c>
      <c r="G23" s="38">
        <v>4.8099999999999996</v>
      </c>
      <c r="H23" s="41">
        <f t="shared" si="0"/>
        <v>85122.569999999992</v>
      </c>
      <c r="I23" s="42">
        <f t="shared" si="1"/>
        <v>9</v>
      </c>
      <c r="J23" s="53">
        <v>4</v>
      </c>
      <c r="K23" s="43"/>
      <c r="L23" s="43">
        <v>5</v>
      </c>
      <c r="M23" s="43"/>
      <c r="N23" s="43"/>
      <c r="O23" s="43"/>
      <c r="P23" s="44"/>
      <c r="Q23" s="43">
        <v>18916</v>
      </c>
      <c r="R23" s="43">
        <v>23645</v>
      </c>
      <c r="S23" s="43"/>
      <c r="T23" s="45">
        <f t="shared" si="2"/>
        <v>42561</v>
      </c>
      <c r="U23" s="51">
        <f t="shared" si="3"/>
        <v>10640.25</v>
      </c>
      <c r="V23" s="51">
        <f t="shared" si="4"/>
        <v>53201.25</v>
      </c>
      <c r="W23" s="51">
        <f t="shared" si="5"/>
        <v>15960.375</v>
      </c>
      <c r="X23" s="50">
        <v>12775</v>
      </c>
      <c r="Y23" s="51">
        <f t="shared" si="6"/>
        <v>3185.375</v>
      </c>
    </row>
    <row r="24" spans="1:25" ht="15.75" customHeight="1">
      <c r="A24" s="38">
        <v>8</v>
      </c>
      <c r="B24" s="39" t="s">
        <v>10</v>
      </c>
      <c r="C24" s="40" t="s">
        <v>44</v>
      </c>
      <c r="D24" s="38">
        <v>27</v>
      </c>
      <c r="E24" s="38">
        <v>1</v>
      </c>
      <c r="F24" s="38" t="s">
        <v>35</v>
      </c>
      <c r="G24" s="38">
        <v>5.2</v>
      </c>
      <c r="H24" s="41">
        <f t="shared" si="0"/>
        <v>92024.400000000009</v>
      </c>
      <c r="I24" s="42">
        <f t="shared" si="1"/>
        <v>18</v>
      </c>
      <c r="J24" s="44">
        <v>6</v>
      </c>
      <c r="K24" s="43"/>
      <c r="L24" s="43">
        <v>12</v>
      </c>
      <c r="M24" s="43"/>
      <c r="N24" s="43"/>
      <c r="O24" s="43"/>
      <c r="P24" s="44"/>
      <c r="Q24" s="43">
        <v>30672</v>
      </c>
      <c r="R24" s="43">
        <v>61344</v>
      </c>
      <c r="S24" s="43"/>
      <c r="T24" s="45">
        <f t="shared" si="2"/>
        <v>92016</v>
      </c>
      <c r="U24" s="51">
        <f t="shared" si="3"/>
        <v>23004</v>
      </c>
      <c r="V24" s="51">
        <f t="shared" si="4"/>
        <v>115020</v>
      </c>
      <c r="W24" s="51">
        <f t="shared" si="5"/>
        <v>34506</v>
      </c>
      <c r="X24" s="50">
        <v>28532</v>
      </c>
      <c r="Y24" s="51">
        <f t="shared" si="6"/>
        <v>5974</v>
      </c>
    </row>
    <row r="25" spans="1:25" ht="15.75" customHeight="1">
      <c r="A25" s="38">
        <v>9</v>
      </c>
      <c r="B25" s="39" t="s">
        <v>10</v>
      </c>
      <c r="C25" s="40" t="s">
        <v>44</v>
      </c>
      <c r="D25" s="38">
        <v>27</v>
      </c>
      <c r="E25" s="38">
        <v>1</v>
      </c>
      <c r="F25" s="38" t="s">
        <v>35</v>
      </c>
      <c r="G25" s="38">
        <v>5.2</v>
      </c>
      <c r="H25" s="41">
        <f t="shared" si="0"/>
        <v>92024.400000000009</v>
      </c>
      <c r="I25" s="42">
        <f t="shared" si="1"/>
        <v>20</v>
      </c>
      <c r="J25" s="53">
        <v>8</v>
      </c>
      <c r="K25" s="43"/>
      <c r="L25" s="43">
        <v>9</v>
      </c>
      <c r="M25" s="43">
        <v>1</v>
      </c>
      <c r="N25" s="43">
        <v>2</v>
      </c>
      <c r="O25" s="43"/>
      <c r="P25" s="44"/>
      <c r="Q25" s="43">
        <v>40896</v>
      </c>
      <c r="R25" s="43">
        <v>51120</v>
      </c>
      <c r="S25" s="43">
        <v>10224</v>
      </c>
      <c r="T25" s="45">
        <f t="shared" si="2"/>
        <v>102240</v>
      </c>
      <c r="U25" s="51">
        <f t="shared" si="3"/>
        <v>25560</v>
      </c>
      <c r="V25" s="51">
        <f t="shared" si="4"/>
        <v>127800</v>
      </c>
      <c r="W25" s="51">
        <f t="shared" si="5"/>
        <v>38340</v>
      </c>
      <c r="X25" s="50">
        <v>31702</v>
      </c>
      <c r="Y25" s="51">
        <f t="shared" si="6"/>
        <v>6638</v>
      </c>
    </row>
    <row r="26" spans="1:25" ht="15.75" customHeight="1">
      <c r="A26" s="38">
        <v>10</v>
      </c>
      <c r="B26" s="39" t="s">
        <v>10</v>
      </c>
      <c r="C26" s="40" t="s">
        <v>95</v>
      </c>
      <c r="D26" s="38">
        <v>35</v>
      </c>
      <c r="E26" s="38" t="s">
        <v>10</v>
      </c>
      <c r="F26" s="38" t="s">
        <v>36</v>
      </c>
      <c r="G26" s="38">
        <v>5.41</v>
      </c>
      <c r="H26" s="41">
        <f t="shared" si="0"/>
        <v>95740.77</v>
      </c>
      <c r="I26" s="42">
        <f t="shared" si="1"/>
        <v>30</v>
      </c>
      <c r="J26" s="53"/>
      <c r="K26" s="43"/>
      <c r="L26" s="43">
        <v>26</v>
      </c>
      <c r="M26" s="43"/>
      <c r="N26" s="43">
        <v>4</v>
      </c>
      <c r="O26" s="43"/>
      <c r="P26" s="44"/>
      <c r="Q26" s="43"/>
      <c r="R26" s="43">
        <v>138268</v>
      </c>
      <c r="S26" s="43">
        <v>21272</v>
      </c>
      <c r="T26" s="45">
        <f t="shared" si="2"/>
        <v>159540</v>
      </c>
      <c r="U26" s="51">
        <f t="shared" si="3"/>
        <v>39885</v>
      </c>
      <c r="V26" s="51">
        <f t="shared" si="4"/>
        <v>199425</v>
      </c>
      <c r="W26" s="51">
        <f t="shared" si="5"/>
        <v>59827.5</v>
      </c>
      <c r="X26" s="50">
        <v>51975</v>
      </c>
      <c r="Y26" s="51">
        <f t="shared" si="6"/>
        <v>7852.5</v>
      </c>
    </row>
    <row r="27" spans="1:25" ht="15.75" customHeight="1">
      <c r="A27" s="38">
        <v>11</v>
      </c>
      <c r="B27" s="39" t="s">
        <v>10</v>
      </c>
      <c r="C27" s="40" t="s">
        <v>45</v>
      </c>
      <c r="D27" s="38">
        <v>15</v>
      </c>
      <c r="E27" s="38">
        <v>1</v>
      </c>
      <c r="F27" s="38" t="s">
        <v>35</v>
      </c>
      <c r="G27" s="38">
        <v>4.95</v>
      </c>
      <c r="H27" s="41">
        <f t="shared" si="0"/>
        <v>87600.150000000009</v>
      </c>
      <c r="I27" s="42">
        <f t="shared" si="1"/>
        <v>18</v>
      </c>
      <c r="J27" s="53"/>
      <c r="K27" s="43">
        <v>1</v>
      </c>
      <c r="L27" s="43">
        <v>10</v>
      </c>
      <c r="M27" s="43">
        <v>1</v>
      </c>
      <c r="N27" s="43">
        <v>5</v>
      </c>
      <c r="O27" s="43">
        <v>1</v>
      </c>
      <c r="P27" s="44"/>
      <c r="Q27" s="43">
        <v>4866</v>
      </c>
      <c r="R27" s="43">
        <v>53526</v>
      </c>
      <c r="S27" s="43">
        <v>29196</v>
      </c>
      <c r="T27" s="45">
        <f t="shared" si="2"/>
        <v>87588</v>
      </c>
      <c r="U27" s="51">
        <f t="shared" si="3"/>
        <v>21897</v>
      </c>
      <c r="V27" s="51">
        <f t="shared" si="4"/>
        <v>109485</v>
      </c>
      <c r="W27" s="51">
        <f t="shared" si="5"/>
        <v>32845.5</v>
      </c>
      <c r="X27" s="50">
        <v>27141</v>
      </c>
      <c r="Y27" s="51">
        <f t="shared" si="6"/>
        <v>5704.5</v>
      </c>
    </row>
    <row r="28" spans="1:25" ht="15.75" customHeight="1">
      <c r="A28" s="38">
        <v>12</v>
      </c>
      <c r="B28" s="39" t="s">
        <v>51</v>
      </c>
      <c r="C28" s="40" t="s">
        <v>46</v>
      </c>
      <c r="D28" s="38">
        <v>1</v>
      </c>
      <c r="E28" s="38" t="s">
        <v>91</v>
      </c>
      <c r="F28" s="38" t="s">
        <v>32</v>
      </c>
      <c r="G28" s="38">
        <v>3.36</v>
      </c>
      <c r="H28" s="41">
        <f t="shared" si="0"/>
        <v>59461.919999999998</v>
      </c>
      <c r="I28" s="42">
        <f t="shared" si="1"/>
        <v>32</v>
      </c>
      <c r="J28" s="53">
        <v>14</v>
      </c>
      <c r="K28" s="43"/>
      <c r="L28" s="43">
        <v>15</v>
      </c>
      <c r="M28" s="43"/>
      <c r="N28" s="43">
        <v>3</v>
      </c>
      <c r="O28" s="43"/>
      <c r="P28" s="44"/>
      <c r="Q28" s="43">
        <v>46242</v>
      </c>
      <c r="R28" s="43">
        <v>49545</v>
      </c>
      <c r="S28" s="43">
        <v>9909</v>
      </c>
      <c r="T28" s="45">
        <f t="shared" si="2"/>
        <v>105696</v>
      </c>
      <c r="U28" s="51">
        <f t="shared" si="3"/>
        <v>26424</v>
      </c>
      <c r="V28" s="51">
        <f t="shared" si="4"/>
        <v>132120</v>
      </c>
      <c r="W28" s="51">
        <f t="shared" si="5"/>
        <v>39636</v>
      </c>
      <c r="X28" s="50">
        <v>32436</v>
      </c>
      <c r="Y28" s="51">
        <f t="shared" si="6"/>
        <v>7200</v>
      </c>
    </row>
    <row r="29" spans="1:25" ht="15.75" customHeight="1">
      <c r="A29" s="38">
        <v>13</v>
      </c>
      <c r="B29" s="39" t="s">
        <v>10</v>
      </c>
      <c r="C29" s="40" t="s">
        <v>47</v>
      </c>
      <c r="D29" s="38">
        <v>13</v>
      </c>
      <c r="E29" s="38">
        <v>1</v>
      </c>
      <c r="F29" s="38" t="s">
        <v>35</v>
      </c>
      <c r="G29" s="38">
        <v>4.95</v>
      </c>
      <c r="H29" s="41">
        <f t="shared" si="0"/>
        <v>87600.150000000009</v>
      </c>
      <c r="I29" s="42">
        <f t="shared" si="1"/>
        <v>19</v>
      </c>
      <c r="J29" s="53">
        <v>1</v>
      </c>
      <c r="K29" s="43"/>
      <c r="L29" s="43">
        <v>14</v>
      </c>
      <c r="M29" s="43">
        <v>1</v>
      </c>
      <c r="N29" s="43">
        <v>3</v>
      </c>
      <c r="O29" s="43"/>
      <c r="P29" s="44"/>
      <c r="Q29" s="43">
        <v>4866</v>
      </c>
      <c r="R29" s="43">
        <v>72990</v>
      </c>
      <c r="S29" s="43">
        <v>14598</v>
      </c>
      <c r="T29" s="45">
        <f t="shared" si="2"/>
        <v>92454</v>
      </c>
      <c r="U29" s="51">
        <f t="shared" si="3"/>
        <v>23113.5</v>
      </c>
      <c r="V29" s="51">
        <f t="shared" si="4"/>
        <v>115567.5</v>
      </c>
      <c r="W29" s="51">
        <f t="shared" si="5"/>
        <v>34670.25</v>
      </c>
      <c r="X29" s="50">
        <v>28158</v>
      </c>
      <c r="Y29" s="51">
        <f t="shared" si="6"/>
        <v>6512.25</v>
      </c>
    </row>
    <row r="30" spans="1:25" ht="15.75" customHeight="1">
      <c r="A30" s="38">
        <v>14</v>
      </c>
      <c r="B30" s="39" t="s">
        <v>10</v>
      </c>
      <c r="C30" s="40" t="s">
        <v>48</v>
      </c>
      <c r="D30" s="38">
        <v>27</v>
      </c>
      <c r="E30" s="38" t="s">
        <v>10</v>
      </c>
      <c r="F30" s="38" t="s">
        <v>36</v>
      </c>
      <c r="G30" s="38">
        <v>5.41</v>
      </c>
      <c r="H30" s="41">
        <f t="shared" si="0"/>
        <v>95740.77</v>
      </c>
      <c r="I30" s="42">
        <f t="shared" si="1"/>
        <v>22</v>
      </c>
      <c r="J30" s="53">
        <v>6</v>
      </c>
      <c r="K30" s="43"/>
      <c r="L30" s="43">
        <v>9</v>
      </c>
      <c r="M30" s="43">
        <v>3</v>
      </c>
      <c r="N30" s="43">
        <v>3</v>
      </c>
      <c r="O30" s="43">
        <v>1</v>
      </c>
      <c r="P30" s="44"/>
      <c r="Q30" s="43">
        <v>31908</v>
      </c>
      <c r="R30" s="43">
        <v>63816</v>
      </c>
      <c r="S30" s="43">
        <v>21272</v>
      </c>
      <c r="T30" s="45">
        <f t="shared" si="2"/>
        <v>116996</v>
      </c>
      <c r="U30" s="51">
        <f t="shared" si="3"/>
        <v>29249</v>
      </c>
      <c r="V30" s="51">
        <f t="shared" si="4"/>
        <v>146245</v>
      </c>
      <c r="W30" s="51">
        <f t="shared" si="5"/>
        <v>43873.5</v>
      </c>
      <c r="X30" s="50">
        <v>38115</v>
      </c>
      <c r="Y30" s="51">
        <f t="shared" si="6"/>
        <v>5758.5</v>
      </c>
    </row>
    <row r="31" spans="1:25" ht="15.75" customHeight="1">
      <c r="A31" s="38">
        <v>15</v>
      </c>
      <c r="B31" s="39" t="s">
        <v>10</v>
      </c>
      <c r="C31" s="40" t="s">
        <v>49</v>
      </c>
      <c r="D31" s="38">
        <v>20</v>
      </c>
      <c r="E31" s="38">
        <v>2</v>
      </c>
      <c r="F31" s="38" t="s">
        <v>37</v>
      </c>
      <c r="G31" s="38">
        <v>5.08</v>
      </c>
      <c r="H31" s="41">
        <f t="shared" si="0"/>
        <v>89900.76</v>
      </c>
      <c r="I31" s="42">
        <f t="shared" si="1"/>
        <v>13</v>
      </c>
      <c r="J31" s="53">
        <v>2</v>
      </c>
      <c r="K31" s="43"/>
      <c r="L31" s="43">
        <v>7</v>
      </c>
      <c r="M31" s="43">
        <v>3</v>
      </c>
      <c r="N31" s="43"/>
      <c r="O31" s="43">
        <v>1</v>
      </c>
      <c r="P31" s="44"/>
      <c r="Q31" s="43">
        <v>9988</v>
      </c>
      <c r="R31" s="43">
        <v>49940</v>
      </c>
      <c r="S31" s="43">
        <v>4994</v>
      </c>
      <c r="T31" s="45">
        <f t="shared" si="2"/>
        <v>64922</v>
      </c>
      <c r="U31" s="51">
        <f t="shared" si="3"/>
        <v>16230.5</v>
      </c>
      <c r="V31" s="51">
        <f t="shared" si="4"/>
        <v>81152.5</v>
      </c>
      <c r="W31" s="51">
        <f t="shared" si="5"/>
        <v>24345.75</v>
      </c>
      <c r="X31" s="50">
        <v>19119</v>
      </c>
      <c r="Y31" s="51">
        <f t="shared" si="6"/>
        <v>5226.75</v>
      </c>
    </row>
    <row r="32" spans="1:25" ht="15.75" customHeight="1">
      <c r="A32" s="38">
        <v>16</v>
      </c>
      <c r="B32" s="38" t="s">
        <v>10</v>
      </c>
      <c r="C32" s="40" t="s">
        <v>50</v>
      </c>
      <c r="D32" s="38">
        <v>27</v>
      </c>
      <c r="E32" s="38">
        <v>1</v>
      </c>
      <c r="F32" s="38" t="s">
        <v>35</v>
      </c>
      <c r="G32" s="38">
        <v>5.2</v>
      </c>
      <c r="H32" s="41">
        <f t="shared" si="0"/>
        <v>92024.400000000009</v>
      </c>
      <c r="I32" s="42">
        <f t="shared" si="1"/>
        <v>15</v>
      </c>
      <c r="J32" s="53">
        <v>3</v>
      </c>
      <c r="K32" s="43"/>
      <c r="L32" s="43">
        <v>9</v>
      </c>
      <c r="M32" s="43"/>
      <c r="N32" s="43">
        <v>3</v>
      </c>
      <c r="O32" s="43"/>
      <c r="P32" s="44"/>
      <c r="Q32" s="43">
        <v>15336</v>
      </c>
      <c r="R32" s="43">
        <v>46008</v>
      </c>
      <c r="S32" s="43">
        <v>15336</v>
      </c>
      <c r="T32" s="45">
        <f t="shared" si="2"/>
        <v>76680</v>
      </c>
      <c r="U32" s="51">
        <f t="shared" si="3"/>
        <v>19170</v>
      </c>
      <c r="V32" s="51">
        <f t="shared" si="4"/>
        <v>95850</v>
      </c>
      <c r="W32" s="51">
        <f t="shared" si="5"/>
        <v>28755</v>
      </c>
      <c r="X32" s="50">
        <v>23776</v>
      </c>
      <c r="Y32" s="51">
        <f t="shared" si="6"/>
        <v>4979</v>
      </c>
    </row>
    <row r="33" spans="1:25" ht="15.75" customHeight="1">
      <c r="A33" s="55">
        <v>17</v>
      </c>
      <c r="B33" s="55" t="s">
        <v>10</v>
      </c>
      <c r="C33" s="56" t="s">
        <v>50</v>
      </c>
      <c r="D33" s="55">
        <v>10</v>
      </c>
      <c r="E33" s="55">
        <v>2</v>
      </c>
      <c r="F33" s="55" t="s">
        <v>37</v>
      </c>
      <c r="G33" s="55">
        <v>4.8099999999999996</v>
      </c>
      <c r="H33" s="41">
        <f t="shared" si="0"/>
        <v>85122.569999999992</v>
      </c>
      <c r="I33" s="42">
        <f t="shared" si="1"/>
        <v>18</v>
      </c>
      <c r="J33" s="53">
        <v>9</v>
      </c>
      <c r="K33" s="44"/>
      <c r="L33" s="44">
        <v>9</v>
      </c>
      <c r="M33" s="44"/>
      <c r="N33" s="44"/>
      <c r="O33" s="44"/>
      <c r="P33" s="44"/>
      <c r="Q33" s="44">
        <v>42561</v>
      </c>
      <c r="R33" s="44">
        <v>42561</v>
      </c>
      <c r="S33" s="44"/>
      <c r="T33" s="45">
        <f t="shared" si="2"/>
        <v>85122</v>
      </c>
      <c r="U33" s="51">
        <f t="shared" si="3"/>
        <v>21280.5</v>
      </c>
      <c r="V33" s="51">
        <f t="shared" si="4"/>
        <v>106402.5</v>
      </c>
      <c r="W33" s="51">
        <f t="shared" si="5"/>
        <v>31920.75</v>
      </c>
      <c r="X33" s="50">
        <v>20958</v>
      </c>
      <c r="Y33" s="51">
        <f t="shared" si="6"/>
        <v>10962.75</v>
      </c>
    </row>
    <row r="34" spans="1:25" ht="15.75" customHeight="1">
      <c r="A34" s="55">
        <v>18</v>
      </c>
      <c r="B34" s="55" t="s">
        <v>10</v>
      </c>
      <c r="C34" s="56" t="s">
        <v>52</v>
      </c>
      <c r="D34" s="55">
        <v>3</v>
      </c>
      <c r="E34" s="55" t="s">
        <v>91</v>
      </c>
      <c r="F34" s="55" t="s">
        <v>29</v>
      </c>
      <c r="G34" s="55">
        <v>4.2300000000000004</v>
      </c>
      <c r="H34" s="41">
        <f t="shared" si="0"/>
        <v>74858.310000000012</v>
      </c>
      <c r="I34" s="42">
        <f t="shared" si="1"/>
        <v>20</v>
      </c>
      <c r="J34" s="53">
        <v>17</v>
      </c>
      <c r="K34" s="44">
        <v>3</v>
      </c>
      <c r="L34" s="44"/>
      <c r="M34" s="44"/>
      <c r="N34" s="44"/>
      <c r="O34" s="44"/>
      <c r="P34" s="44"/>
      <c r="Q34" s="44">
        <v>83160</v>
      </c>
      <c r="R34" s="44"/>
      <c r="S34" s="44"/>
      <c r="T34" s="45">
        <f t="shared" si="2"/>
        <v>83160</v>
      </c>
      <c r="U34" s="51">
        <f t="shared" si="3"/>
        <v>20790</v>
      </c>
      <c r="V34" s="51">
        <f t="shared" si="4"/>
        <v>103950</v>
      </c>
      <c r="W34" s="51">
        <f t="shared" si="5"/>
        <v>31185</v>
      </c>
      <c r="X34" s="50">
        <v>23595</v>
      </c>
      <c r="Y34" s="51">
        <f t="shared" si="6"/>
        <v>7590</v>
      </c>
    </row>
    <row r="35" spans="1:25" ht="15.75" customHeight="1">
      <c r="A35" s="55">
        <v>19</v>
      </c>
      <c r="B35" s="55" t="s">
        <v>51</v>
      </c>
      <c r="C35" s="56" t="s">
        <v>52</v>
      </c>
      <c r="D35" s="55">
        <v>32</v>
      </c>
      <c r="E35" s="55">
        <v>1</v>
      </c>
      <c r="F35" s="55" t="s">
        <v>88</v>
      </c>
      <c r="G35" s="55">
        <v>4.3899999999999997</v>
      </c>
      <c r="H35" s="41">
        <f t="shared" si="0"/>
        <v>77689.829999999987</v>
      </c>
      <c r="I35" s="42">
        <f t="shared" si="1"/>
        <v>18</v>
      </c>
      <c r="J35" s="53">
        <v>16</v>
      </c>
      <c r="K35" s="44">
        <v>2</v>
      </c>
      <c r="L35" s="44"/>
      <c r="M35" s="44"/>
      <c r="N35" s="44"/>
      <c r="O35" s="44"/>
      <c r="P35" s="44"/>
      <c r="Q35" s="44">
        <v>77688</v>
      </c>
      <c r="R35" s="44"/>
      <c r="S35" s="44"/>
      <c r="T35" s="45">
        <f t="shared" si="2"/>
        <v>77688</v>
      </c>
      <c r="U35" s="51">
        <f t="shared" si="3"/>
        <v>19422</v>
      </c>
      <c r="V35" s="51">
        <f t="shared" si="4"/>
        <v>97110</v>
      </c>
      <c r="W35" s="51">
        <f t="shared" si="5"/>
        <v>29133</v>
      </c>
      <c r="X35" s="50">
        <v>22626</v>
      </c>
      <c r="Y35" s="51">
        <f t="shared" si="6"/>
        <v>6507</v>
      </c>
    </row>
    <row r="36" spans="1:25" ht="15.75" customHeight="1">
      <c r="A36" s="55">
        <v>20</v>
      </c>
      <c r="B36" s="55" t="s">
        <v>10</v>
      </c>
      <c r="C36" s="56" t="s">
        <v>52</v>
      </c>
      <c r="D36" s="55">
        <v>26</v>
      </c>
      <c r="E36" s="55">
        <v>1</v>
      </c>
      <c r="F36" s="55" t="s">
        <v>35</v>
      </c>
      <c r="G36" s="55">
        <v>5.2</v>
      </c>
      <c r="H36" s="41">
        <f t="shared" si="0"/>
        <v>92024.400000000009</v>
      </c>
      <c r="I36" s="42">
        <f t="shared" si="1"/>
        <v>15</v>
      </c>
      <c r="J36" s="53">
        <v>13</v>
      </c>
      <c r="K36" s="44">
        <v>2</v>
      </c>
      <c r="L36" s="44"/>
      <c r="M36" s="44"/>
      <c r="N36" s="44"/>
      <c r="O36" s="44"/>
      <c r="P36" s="44"/>
      <c r="Q36" s="44">
        <v>76680</v>
      </c>
      <c r="R36" s="44"/>
      <c r="S36" s="44"/>
      <c r="T36" s="45">
        <f t="shared" si="2"/>
        <v>76680</v>
      </c>
      <c r="U36" s="51">
        <f t="shared" si="3"/>
        <v>19170</v>
      </c>
      <c r="V36" s="51">
        <f t="shared" si="4"/>
        <v>95850</v>
      </c>
      <c r="W36" s="51">
        <f t="shared" si="5"/>
        <v>28755</v>
      </c>
      <c r="X36" s="50">
        <v>23776</v>
      </c>
      <c r="Y36" s="51">
        <f t="shared" si="6"/>
        <v>4979</v>
      </c>
    </row>
    <row r="37" spans="1:25" ht="15.75" customHeight="1">
      <c r="A37" s="55">
        <v>20</v>
      </c>
      <c r="B37" s="55" t="s">
        <v>10</v>
      </c>
      <c r="C37" s="56" t="s">
        <v>52</v>
      </c>
      <c r="D37" s="55">
        <v>26</v>
      </c>
      <c r="E37" s="55">
        <v>1</v>
      </c>
      <c r="F37" s="55" t="s">
        <v>35</v>
      </c>
      <c r="G37" s="55">
        <v>5.2</v>
      </c>
      <c r="H37" s="41">
        <f t="shared" si="0"/>
        <v>92024.400000000009</v>
      </c>
      <c r="I37" s="42">
        <f t="shared" si="1"/>
        <v>13</v>
      </c>
      <c r="J37" s="53">
        <v>11</v>
      </c>
      <c r="K37" s="44">
        <v>2</v>
      </c>
      <c r="L37" s="44"/>
      <c r="M37" s="44"/>
      <c r="N37" s="44"/>
      <c r="O37" s="44"/>
      <c r="P37" s="44"/>
      <c r="Q37" s="44">
        <v>66456</v>
      </c>
      <c r="R37" s="44"/>
      <c r="S37" s="44"/>
      <c r="T37" s="45">
        <f t="shared" si="2"/>
        <v>66456</v>
      </c>
      <c r="U37" s="51">
        <f t="shared" si="3"/>
        <v>16614</v>
      </c>
      <c r="V37" s="51">
        <f t="shared" si="4"/>
        <v>83070</v>
      </c>
      <c r="W37" s="51">
        <f t="shared" si="5"/>
        <v>24921</v>
      </c>
      <c r="X37" s="50">
        <v>20606</v>
      </c>
      <c r="Y37" s="51">
        <f t="shared" si="6"/>
        <v>4315</v>
      </c>
    </row>
    <row r="38" spans="1:25" ht="15.75" customHeight="1">
      <c r="A38" s="55">
        <v>21</v>
      </c>
      <c r="B38" s="55" t="s">
        <v>51</v>
      </c>
      <c r="C38" s="56" t="s">
        <v>49</v>
      </c>
      <c r="D38" s="55">
        <v>3</v>
      </c>
      <c r="E38" s="55" t="s">
        <v>91</v>
      </c>
      <c r="F38" s="55" t="s">
        <v>32</v>
      </c>
      <c r="G38" s="55">
        <v>3.45</v>
      </c>
      <c r="H38" s="41">
        <f t="shared" si="0"/>
        <v>61054.65</v>
      </c>
      <c r="I38" s="42">
        <f t="shared" si="1"/>
        <v>8</v>
      </c>
      <c r="J38" s="44">
        <v>2</v>
      </c>
      <c r="K38" s="44"/>
      <c r="L38" s="44">
        <v>6</v>
      </c>
      <c r="M38" s="44"/>
      <c r="N38" s="44"/>
      <c r="O38" s="44"/>
      <c r="P38" s="44"/>
      <c r="Q38" s="44">
        <v>6782</v>
      </c>
      <c r="R38" s="44">
        <v>20346</v>
      </c>
      <c r="S38" s="44"/>
      <c r="T38" s="45">
        <f t="shared" si="2"/>
        <v>27128</v>
      </c>
      <c r="U38" s="51">
        <f t="shared" si="3"/>
        <v>6782</v>
      </c>
      <c r="V38" s="51">
        <f t="shared" si="4"/>
        <v>33910</v>
      </c>
      <c r="W38" s="51">
        <f t="shared" si="5"/>
        <v>10173</v>
      </c>
      <c r="X38" s="50">
        <v>7314</v>
      </c>
      <c r="Y38" s="51">
        <f t="shared" si="6"/>
        <v>2859</v>
      </c>
    </row>
    <row r="39" spans="1:25" ht="15.75" customHeight="1">
      <c r="A39" s="55">
        <v>22</v>
      </c>
      <c r="B39" s="55" t="s">
        <v>10</v>
      </c>
      <c r="C39" s="56" t="s">
        <v>34</v>
      </c>
      <c r="D39" s="55">
        <v>5</v>
      </c>
      <c r="E39" s="55">
        <v>2</v>
      </c>
      <c r="F39" s="55" t="s">
        <v>37</v>
      </c>
      <c r="G39" s="55">
        <v>4.59</v>
      </c>
      <c r="H39" s="41">
        <f t="shared" si="0"/>
        <v>81229.23</v>
      </c>
      <c r="I39" s="42">
        <f t="shared" si="1"/>
        <v>3</v>
      </c>
      <c r="J39" s="44"/>
      <c r="K39" s="44"/>
      <c r="L39" s="44"/>
      <c r="M39" s="44">
        <v>1</v>
      </c>
      <c r="N39" s="44">
        <v>1</v>
      </c>
      <c r="O39" s="44">
        <v>1</v>
      </c>
      <c r="P39" s="44"/>
      <c r="Q39" s="44"/>
      <c r="R39" s="44">
        <v>4512</v>
      </c>
      <c r="S39" s="44">
        <v>9024</v>
      </c>
      <c r="T39" s="45">
        <f t="shared" si="2"/>
        <v>13536</v>
      </c>
      <c r="U39" s="51">
        <f t="shared" si="3"/>
        <v>3384</v>
      </c>
      <c r="V39" s="51">
        <f t="shared" si="4"/>
        <v>16920</v>
      </c>
      <c r="W39" s="51">
        <f t="shared" si="5"/>
        <v>5076</v>
      </c>
      <c r="X39" s="50">
        <v>4059</v>
      </c>
      <c r="Y39" s="51">
        <f t="shared" si="6"/>
        <v>1017</v>
      </c>
    </row>
    <row r="40" spans="1:25">
      <c r="A40" s="38"/>
      <c r="B40" s="38"/>
      <c r="C40" s="38"/>
      <c r="D40" s="38"/>
      <c r="E40" s="38"/>
      <c r="F40" s="38"/>
      <c r="G40" s="38"/>
      <c r="H40" s="52"/>
      <c r="I40" s="45">
        <f>SUM(I17:I39)</f>
        <v>352</v>
      </c>
      <c r="J40" s="45">
        <f t="shared" ref="J40:O40" si="7">SUM(J17:J39)</f>
        <v>113</v>
      </c>
      <c r="K40" s="45">
        <f t="shared" si="7"/>
        <v>10</v>
      </c>
      <c r="L40" s="45">
        <f t="shared" si="7"/>
        <v>174</v>
      </c>
      <c r="M40" s="45">
        <f t="shared" si="7"/>
        <v>16</v>
      </c>
      <c r="N40" s="45">
        <f t="shared" si="7"/>
        <v>32</v>
      </c>
      <c r="O40" s="45">
        <f t="shared" si="7"/>
        <v>7</v>
      </c>
      <c r="P40" s="45">
        <f>SUM(P17:P37)</f>
        <v>0</v>
      </c>
      <c r="Q40" s="45">
        <f>SUM(Q17:Q38)</f>
        <v>562129</v>
      </c>
      <c r="R40" s="45">
        <f>SUM(R17:R39)</f>
        <v>926149</v>
      </c>
      <c r="S40" s="45">
        <f>SUM(S17:S39)</f>
        <v>189803</v>
      </c>
      <c r="T40" s="45">
        <f>SUM(T17:T39)</f>
        <v>1678081</v>
      </c>
      <c r="U40" s="144">
        <f t="shared" si="3"/>
        <v>419520.25</v>
      </c>
      <c r="V40" s="144">
        <f t="shared" si="4"/>
        <v>2097601.25</v>
      </c>
      <c r="W40" s="144">
        <f t="shared" si="5"/>
        <v>629280.375</v>
      </c>
      <c r="X40" s="145">
        <f>SUM(X17:X39)</f>
        <v>512100</v>
      </c>
      <c r="Y40" s="144">
        <f>SUM(Y17:Y39)</f>
        <v>117180.375</v>
      </c>
    </row>
    <row r="41" spans="1:25">
      <c r="A41" s="33"/>
      <c r="B41" s="64"/>
      <c r="C41" s="64"/>
      <c r="D41" s="64"/>
      <c r="E41" s="64"/>
      <c r="F41" s="64"/>
      <c r="G41" s="64"/>
      <c r="H41" s="64"/>
      <c r="I41" s="64">
        <f>I40/18</f>
        <v>19.555555555555557</v>
      </c>
      <c r="J41" s="64"/>
      <c r="K41" s="64"/>
      <c r="L41" s="64"/>
      <c r="M41" s="33"/>
      <c r="N41" s="33"/>
      <c r="O41" s="33"/>
      <c r="P41" s="33"/>
      <c r="Q41" s="33"/>
      <c r="R41" s="33"/>
      <c r="S41" s="33"/>
      <c r="T41" s="33"/>
    </row>
    <row r="42" spans="1:25">
      <c r="B42" s="66" t="s">
        <v>63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</row>
  </sheetData>
  <mergeCells count="33">
    <mergeCell ref="Y10:Y16"/>
    <mergeCell ref="N13:N16"/>
    <mergeCell ref="O13:O16"/>
    <mergeCell ref="Q11:Q16"/>
    <mergeCell ref="R11:R16"/>
    <mergeCell ref="S11:S16"/>
    <mergeCell ref="U10:U16"/>
    <mergeCell ref="V10:V16"/>
    <mergeCell ref="W10:W16"/>
    <mergeCell ref="T10:T16"/>
    <mergeCell ref="N11:O12"/>
    <mergeCell ref="P11:P16"/>
    <mergeCell ref="P10:S10"/>
    <mergeCell ref="J11:K12"/>
    <mergeCell ref="A10:A16"/>
    <mergeCell ref="X10:X16"/>
    <mergeCell ref="L11:M12"/>
    <mergeCell ref="B1:H5"/>
    <mergeCell ref="A8:S8"/>
    <mergeCell ref="B42:P42"/>
    <mergeCell ref="G10:G16"/>
    <mergeCell ref="F10:F16"/>
    <mergeCell ref="E10:E16"/>
    <mergeCell ref="D10:D16"/>
    <mergeCell ref="C10:C16"/>
    <mergeCell ref="B10:B16"/>
    <mergeCell ref="J13:J16"/>
    <mergeCell ref="K13:K16"/>
    <mergeCell ref="L13:L16"/>
    <mergeCell ref="M13:M16"/>
    <mergeCell ref="H10:H16"/>
    <mergeCell ref="I10:I16"/>
    <mergeCell ref="J10:O10"/>
  </mergeCells>
  <pageMargins left="0.15748031496062992" right="0.15748031496062992" top="0.74803149606299213" bottom="0.74803149606299213" header="0.31496062992125984" footer="0.31496062992125984"/>
  <pageSetup paperSize="9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44"/>
  <sheetViews>
    <sheetView workbookViewId="0">
      <selection sqref="A1:XFD1048576"/>
    </sheetView>
  </sheetViews>
  <sheetFormatPr defaultRowHeight="15"/>
  <cols>
    <col min="1" max="1" width="3" style="31" customWidth="1"/>
    <col min="2" max="2" width="5.85546875" style="31" customWidth="1"/>
    <col min="3" max="3" width="8.7109375" style="31" customWidth="1"/>
    <col min="4" max="4" width="9.28515625" style="31" customWidth="1"/>
    <col min="5" max="5" width="5.7109375" style="31" customWidth="1"/>
    <col min="6" max="6" width="5.28515625" style="31" customWidth="1"/>
    <col min="7" max="7" width="5.42578125" style="31" customWidth="1"/>
    <col min="8" max="8" width="5.140625" style="31" customWidth="1"/>
    <col min="9" max="9" width="6.7109375" style="31" customWidth="1"/>
    <col min="10" max="10" width="5.7109375" style="31" customWidth="1"/>
    <col min="11" max="11" width="4" style="31" customWidth="1"/>
    <col min="12" max="13" width="4.42578125" style="31" customWidth="1"/>
    <col min="14" max="15" width="4.5703125" style="31" customWidth="1"/>
    <col min="16" max="17" width="4.7109375" style="31" customWidth="1"/>
    <col min="18" max="19" width="6" style="31" customWidth="1"/>
    <col min="20" max="20" width="7.140625" style="31" customWidth="1"/>
    <col min="21" max="21" width="7.42578125" style="31" customWidth="1"/>
    <col min="22" max="22" width="7.7109375" style="31" customWidth="1"/>
    <col min="23" max="23" width="8.85546875" style="31" customWidth="1"/>
    <col min="24" max="24" width="7" style="31" customWidth="1"/>
    <col min="25" max="25" width="10.140625" style="31" customWidth="1"/>
    <col min="26" max="26" width="9.140625" style="31"/>
    <col min="27" max="27" width="9.85546875" style="31" customWidth="1"/>
    <col min="28" max="16384" width="9.140625" style="31"/>
  </cols>
  <sheetData>
    <row r="1" spans="1:28">
      <c r="B1" s="103"/>
      <c r="C1" s="103"/>
      <c r="D1" s="103"/>
      <c r="E1" s="103"/>
      <c r="F1" s="103"/>
      <c r="G1" s="103"/>
      <c r="H1" s="103"/>
      <c r="I1" s="103"/>
    </row>
    <row r="2" spans="1:28">
      <c r="B2" s="103"/>
      <c r="C2" s="103"/>
      <c r="D2" s="103"/>
      <c r="E2" s="103"/>
      <c r="F2" s="103"/>
      <c r="G2" s="103"/>
      <c r="H2" s="103"/>
      <c r="I2" s="103"/>
    </row>
    <row r="3" spans="1:28">
      <c r="B3" s="103"/>
      <c r="C3" s="103"/>
      <c r="D3" s="103"/>
      <c r="E3" s="103"/>
      <c r="F3" s="103"/>
      <c r="G3" s="103"/>
      <c r="H3" s="103"/>
      <c r="I3" s="103"/>
    </row>
    <row r="4" spans="1:28">
      <c r="A4" s="32" t="s">
        <v>64</v>
      </c>
      <c r="B4" s="103"/>
      <c r="C4" s="103"/>
      <c r="D4" s="103"/>
      <c r="E4" s="103"/>
      <c r="F4" s="103"/>
      <c r="G4" s="103"/>
      <c r="H4" s="103"/>
      <c r="I4" s="10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8">
      <c r="A5" s="34"/>
      <c r="B5" s="103"/>
      <c r="C5" s="103"/>
      <c r="D5" s="103"/>
      <c r="E5" s="103"/>
      <c r="F5" s="103"/>
      <c r="G5" s="103"/>
      <c r="H5" s="103"/>
      <c r="I5" s="10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8">
      <c r="A6" s="34"/>
      <c r="B6" s="35"/>
      <c r="C6" s="35"/>
      <c r="D6" s="35"/>
      <c r="E6" s="35"/>
      <c r="F6" s="35"/>
      <c r="G6" s="35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8">
      <c r="A7" s="34"/>
      <c r="B7" s="35"/>
      <c r="C7" s="35"/>
      <c r="D7" s="35"/>
      <c r="E7" s="35"/>
      <c r="F7" s="35"/>
      <c r="G7" s="35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8" ht="15.75">
      <c r="A8" s="146" t="s">
        <v>124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33"/>
      <c r="X8" s="33"/>
    </row>
    <row r="9" spans="1:28">
      <c r="A9" s="33"/>
      <c r="B9" s="33"/>
      <c r="C9" s="33" t="s">
        <v>28</v>
      </c>
      <c r="D9" s="33"/>
      <c r="E9" s="34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8" ht="15" customHeight="1">
      <c r="A10" s="77" t="s">
        <v>13</v>
      </c>
      <c r="B10" s="77" t="s">
        <v>0</v>
      </c>
      <c r="C10" s="77" t="s">
        <v>65</v>
      </c>
      <c r="D10" s="89">
        <v>0.35</v>
      </c>
      <c r="E10" s="77" t="s">
        <v>1</v>
      </c>
      <c r="F10" s="77" t="s">
        <v>3</v>
      </c>
      <c r="G10" s="77" t="s">
        <v>66</v>
      </c>
      <c r="H10" s="77" t="s">
        <v>4</v>
      </c>
      <c r="I10" s="99" t="s">
        <v>5</v>
      </c>
      <c r="J10" s="99" t="s">
        <v>27</v>
      </c>
      <c r="K10" s="75" t="s">
        <v>26</v>
      </c>
      <c r="L10" s="75"/>
      <c r="M10" s="76" t="s">
        <v>6</v>
      </c>
      <c r="N10" s="76"/>
      <c r="O10" s="76"/>
      <c r="P10" s="76"/>
      <c r="Q10" s="76"/>
      <c r="R10" s="76"/>
      <c r="S10" s="37"/>
      <c r="T10" s="147"/>
      <c r="U10" s="147"/>
      <c r="V10" s="148"/>
      <c r="W10" s="77" t="s">
        <v>12</v>
      </c>
      <c r="X10" s="89">
        <v>0.25</v>
      </c>
      <c r="Y10" s="149" t="s">
        <v>62</v>
      </c>
      <c r="Z10" s="150" t="s">
        <v>110</v>
      </c>
      <c r="AA10" s="151" t="s">
        <v>122</v>
      </c>
      <c r="AB10" s="151" t="s">
        <v>101</v>
      </c>
    </row>
    <row r="11" spans="1:28" ht="15" customHeight="1">
      <c r="A11" s="78"/>
      <c r="B11" s="78"/>
      <c r="C11" s="78"/>
      <c r="D11" s="78"/>
      <c r="E11" s="78"/>
      <c r="F11" s="78"/>
      <c r="G11" s="78"/>
      <c r="H11" s="78"/>
      <c r="I11" s="73"/>
      <c r="J11" s="73"/>
      <c r="K11" s="75"/>
      <c r="L11" s="75"/>
      <c r="M11" s="83" t="s">
        <v>56</v>
      </c>
      <c r="N11" s="84"/>
      <c r="O11" s="87" t="s">
        <v>57</v>
      </c>
      <c r="P11" s="88"/>
      <c r="Q11" s="87" t="s">
        <v>58</v>
      </c>
      <c r="R11" s="88"/>
      <c r="S11" s="70" t="s">
        <v>118</v>
      </c>
      <c r="T11" s="70" t="s">
        <v>56</v>
      </c>
      <c r="U11" s="70" t="s">
        <v>57</v>
      </c>
      <c r="V11" s="70" t="s">
        <v>58</v>
      </c>
      <c r="W11" s="78"/>
      <c r="X11" s="78"/>
      <c r="Y11" s="152"/>
      <c r="Z11" s="152"/>
      <c r="AA11" s="153"/>
      <c r="AB11" s="153"/>
    </row>
    <row r="12" spans="1:28">
      <c r="A12" s="78"/>
      <c r="B12" s="78"/>
      <c r="C12" s="78"/>
      <c r="D12" s="78"/>
      <c r="E12" s="78"/>
      <c r="F12" s="78"/>
      <c r="G12" s="78"/>
      <c r="H12" s="78"/>
      <c r="I12" s="73"/>
      <c r="J12" s="73"/>
      <c r="K12" s="75"/>
      <c r="L12" s="75"/>
      <c r="M12" s="85"/>
      <c r="N12" s="86"/>
      <c r="O12" s="85"/>
      <c r="P12" s="86"/>
      <c r="Q12" s="85"/>
      <c r="R12" s="86"/>
      <c r="S12" s="71"/>
      <c r="T12" s="71"/>
      <c r="U12" s="71"/>
      <c r="V12" s="71"/>
      <c r="W12" s="78"/>
      <c r="X12" s="78"/>
      <c r="Y12" s="152"/>
      <c r="Z12" s="152"/>
      <c r="AA12" s="153"/>
      <c r="AB12" s="153"/>
    </row>
    <row r="13" spans="1:28">
      <c r="A13" s="78"/>
      <c r="B13" s="78"/>
      <c r="C13" s="78"/>
      <c r="D13" s="78"/>
      <c r="E13" s="78"/>
      <c r="F13" s="78"/>
      <c r="G13" s="78"/>
      <c r="H13" s="78"/>
      <c r="I13" s="73"/>
      <c r="J13" s="73"/>
      <c r="K13" s="73" t="s">
        <v>67</v>
      </c>
      <c r="L13" s="73" t="s">
        <v>90</v>
      </c>
      <c r="M13" s="75" t="s">
        <v>67</v>
      </c>
      <c r="N13" s="76" t="s">
        <v>90</v>
      </c>
      <c r="O13" s="77" t="s">
        <v>67</v>
      </c>
      <c r="P13" s="76" t="s">
        <v>90</v>
      </c>
      <c r="Q13" s="77" t="s">
        <v>67</v>
      </c>
      <c r="R13" s="76" t="s">
        <v>90</v>
      </c>
      <c r="S13" s="71"/>
      <c r="T13" s="71"/>
      <c r="U13" s="71"/>
      <c r="V13" s="71"/>
      <c r="W13" s="78"/>
      <c r="X13" s="78"/>
      <c r="Y13" s="152"/>
      <c r="Z13" s="152"/>
      <c r="AA13" s="153"/>
      <c r="AB13" s="153"/>
    </row>
    <row r="14" spans="1:28">
      <c r="A14" s="78"/>
      <c r="B14" s="78"/>
      <c r="C14" s="78"/>
      <c r="D14" s="78"/>
      <c r="E14" s="78"/>
      <c r="F14" s="78"/>
      <c r="G14" s="78"/>
      <c r="H14" s="78"/>
      <c r="I14" s="73"/>
      <c r="J14" s="73"/>
      <c r="K14" s="73"/>
      <c r="L14" s="73"/>
      <c r="M14" s="75"/>
      <c r="N14" s="76"/>
      <c r="O14" s="78"/>
      <c r="P14" s="76"/>
      <c r="Q14" s="78"/>
      <c r="R14" s="76"/>
      <c r="S14" s="71"/>
      <c r="T14" s="71"/>
      <c r="U14" s="71"/>
      <c r="V14" s="71"/>
      <c r="W14" s="78"/>
      <c r="X14" s="78"/>
      <c r="Y14" s="152"/>
      <c r="Z14" s="152"/>
      <c r="AA14" s="153"/>
      <c r="AB14" s="153"/>
    </row>
    <row r="15" spans="1:28">
      <c r="A15" s="78"/>
      <c r="B15" s="78"/>
      <c r="C15" s="78"/>
      <c r="D15" s="78"/>
      <c r="E15" s="78"/>
      <c r="F15" s="78"/>
      <c r="G15" s="78"/>
      <c r="H15" s="78"/>
      <c r="I15" s="73"/>
      <c r="J15" s="73"/>
      <c r="K15" s="73"/>
      <c r="L15" s="73"/>
      <c r="M15" s="75"/>
      <c r="N15" s="76"/>
      <c r="O15" s="78"/>
      <c r="P15" s="76"/>
      <c r="Q15" s="78"/>
      <c r="R15" s="76"/>
      <c r="S15" s="71"/>
      <c r="T15" s="71"/>
      <c r="U15" s="71"/>
      <c r="V15" s="71"/>
      <c r="W15" s="78"/>
      <c r="X15" s="78"/>
      <c r="Y15" s="152"/>
      <c r="Z15" s="152"/>
      <c r="AA15" s="153"/>
      <c r="AB15" s="153"/>
    </row>
    <row r="16" spans="1:28">
      <c r="A16" s="79"/>
      <c r="B16" s="79"/>
      <c r="C16" s="79"/>
      <c r="D16" s="79"/>
      <c r="E16" s="79"/>
      <c r="F16" s="79"/>
      <c r="G16" s="79"/>
      <c r="H16" s="79"/>
      <c r="I16" s="74"/>
      <c r="J16" s="74"/>
      <c r="K16" s="74"/>
      <c r="L16" s="74"/>
      <c r="M16" s="75"/>
      <c r="N16" s="76"/>
      <c r="O16" s="79"/>
      <c r="P16" s="76"/>
      <c r="Q16" s="79"/>
      <c r="R16" s="76"/>
      <c r="S16" s="72"/>
      <c r="T16" s="72"/>
      <c r="U16" s="72"/>
      <c r="V16" s="72"/>
      <c r="W16" s="79"/>
      <c r="X16" s="79"/>
      <c r="Y16" s="154"/>
      <c r="Z16" s="154"/>
      <c r="AA16" s="155"/>
      <c r="AB16" s="155"/>
    </row>
    <row r="17" spans="1:28" ht="15.75" customHeight="1">
      <c r="A17" s="38">
        <v>1</v>
      </c>
      <c r="B17" s="39" t="s">
        <v>10</v>
      </c>
      <c r="C17" s="40" t="s">
        <v>43</v>
      </c>
      <c r="D17" s="40" t="s">
        <v>104</v>
      </c>
      <c r="E17" s="38">
        <v>13</v>
      </c>
      <c r="F17" s="38">
        <v>1</v>
      </c>
      <c r="G17" s="38" t="s">
        <v>35</v>
      </c>
      <c r="H17" s="38">
        <v>4.95</v>
      </c>
      <c r="I17" s="41">
        <v>87600</v>
      </c>
      <c r="J17" s="42">
        <v>10</v>
      </c>
      <c r="K17" s="42"/>
      <c r="L17" s="42"/>
      <c r="M17" s="42"/>
      <c r="N17" s="43"/>
      <c r="O17" s="43">
        <v>5</v>
      </c>
      <c r="P17" s="43">
        <v>3</v>
      </c>
      <c r="Q17" s="43"/>
      <c r="R17" s="43">
        <v>2</v>
      </c>
      <c r="S17" s="43"/>
      <c r="T17" s="43"/>
      <c r="U17" s="43">
        <v>38928</v>
      </c>
      <c r="V17" s="43">
        <v>9732</v>
      </c>
      <c r="W17" s="45">
        <f>T17+U17+V17</f>
        <v>48660</v>
      </c>
      <c r="X17" s="46">
        <f>W17*25%</f>
        <v>12165</v>
      </c>
      <c r="Y17" s="51">
        <f>W17+X17</f>
        <v>60825</v>
      </c>
      <c r="Z17" s="51">
        <f>Y17*35%</f>
        <v>21288.75</v>
      </c>
      <c r="AA17" s="50">
        <v>17596</v>
      </c>
      <c r="AB17" s="51">
        <f>Z17-AA17</f>
        <v>3692.75</v>
      </c>
    </row>
    <row r="18" spans="1:28" ht="15.75" customHeight="1">
      <c r="A18" s="38">
        <v>2</v>
      </c>
      <c r="B18" s="39" t="s">
        <v>10</v>
      </c>
      <c r="C18" s="40" t="s">
        <v>43</v>
      </c>
      <c r="D18" s="40" t="s">
        <v>104</v>
      </c>
      <c r="E18" s="38">
        <v>29</v>
      </c>
      <c r="F18" s="38" t="s">
        <v>10</v>
      </c>
      <c r="G18" s="38" t="s">
        <v>36</v>
      </c>
      <c r="H18" s="38">
        <v>5.41</v>
      </c>
      <c r="I18" s="41">
        <f>H18*17697</f>
        <v>95740.77</v>
      </c>
      <c r="J18" s="53">
        <v>18</v>
      </c>
      <c r="K18" s="53"/>
      <c r="L18" s="53"/>
      <c r="M18" s="53"/>
      <c r="N18" s="43"/>
      <c r="O18" s="43">
        <v>15</v>
      </c>
      <c r="P18" s="43">
        <v>1</v>
      </c>
      <c r="Q18" s="43"/>
      <c r="R18" s="43">
        <v>2</v>
      </c>
      <c r="S18" s="43"/>
      <c r="T18" s="43"/>
      <c r="U18" s="43">
        <v>85088</v>
      </c>
      <c r="V18" s="43">
        <v>10636</v>
      </c>
      <c r="W18" s="45">
        <f t="shared" ref="W18:W22" si="0">T18+U18+V18</f>
        <v>95724</v>
      </c>
      <c r="X18" s="46">
        <f t="shared" ref="X18:X23" si="1">W18*25%</f>
        <v>23931</v>
      </c>
      <c r="Y18" s="51">
        <f t="shared" ref="Y18:Y23" si="2">W18+X18</f>
        <v>119655</v>
      </c>
      <c r="Z18" s="51">
        <f t="shared" ref="Z18:Z23" si="3">Y18*35%</f>
        <v>41879.25</v>
      </c>
      <c r="AA18" s="50">
        <v>36382</v>
      </c>
      <c r="AB18" s="51">
        <f t="shared" ref="AB18:AB22" si="4">Z18-AA18</f>
        <v>5497.25</v>
      </c>
    </row>
    <row r="19" spans="1:28" ht="15.75" customHeight="1">
      <c r="A19" s="38">
        <v>3</v>
      </c>
      <c r="B19" s="39" t="s">
        <v>10</v>
      </c>
      <c r="C19" s="40" t="s">
        <v>44</v>
      </c>
      <c r="D19" s="40" t="s">
        <v>104</v>
      </c>
      <c r="E19" s="38">
        <v>27</v>
      </c>
      <c r="F19" s="38">
        <v>1</v>
      </c>
      <c r="G19" s="38" t="s">
        <v>35</v>
      </c>
      <c r="H19" s="38">
        <v>5.2</v>
      </c>
      <c r="I19" s="41">
        <f t="shared" ref="I19:I22" si="5">H19*17697</f>
        <v>92024.400000000009</v>
      </c>
      <c r="J19" s="53">
        <v>23</v>
      </c>
      <c r="K19" s="53">
        <v>2</v>
      </c>
      <c r="L19" s="53"/>
      <c r="M19" s="53">
        <v>8</v>
      </c>
      <c r="N19" s="43"/>
      <c r="O19" s="43">
        <v>9</v>
      </c>
      <c r="P19" s="43">
        <v>1</v>
      </c>
      <c r="Q19" s="43">
        <v>2</v>
      </c>
      <c r="R19" s="43">
        <v>1</v>
      </c>
      <c r="S19" s="43">
        <v>7668</v>
      </c>
      <c r="T19" s="43">
        <v>40896</v>
      </c>
      <c r="U19" s="43">
        <v>51120</v>
      </c>
      <c r="V19" s="43">
        <v>15336</v>
      </c>
      <c r="W19" s="45">
        <v>115020</v>
      </c>
      <c r="X19" s="46">
        <f t="shared" si="1"/>
        <v>28755</v>
      </c>
      <c r="Y19" s="51">
        <f t="shared" si="2"/>
        <v>143775</v>
      </c>
      <c r="Z19" s="51">
        <f t="shared" si="3"/>
        <v>50321.25</v>
      </c>
      <c r="AA19" s="50">
        <v>41608</v>
      </c>
      <c r="AB19" s="51">
        <f t="shared" si="4"/>
        <v>8713.25</v>
      </c>
    </row>
    <row r="20" spans="1:28" ht="15.75" customHeight="1">
      <c r="A20" s="38">
        <v>4</v>
      </c>
      <c r="B20" s="39" t="s">
        <v>10</v>
      </c>
      <c r="C20" s="40" t="s">
        <v>125</v>
      </c>
      <c r="D20" s="40" t="s">
        <v>104</v>
      </c>
      <c r="E20" s="38">
        <v>13</v>
      </c>
      <c r="F20" s="38">
        <v>1</v>
      </c>
      <c r="G20" s="38" t="s">
        <v>35</v>
      </c>
      <c r="H20" s="38">
        <v>4.95</v>
      </c>
      <c r="I20" s="41">
        <f t="shared" si="5"/>
        <v>87600.150000000009</v>
      </c>
      <c r="J20" s="53">
        <v>9</v>
      </c>
      <c r="K20" s="53"/>
      <c r="L20" s="53"/>
      <c r="M20" s="53"/>
      <c r="N20" s="43"/>
      <c r="O20" s="43">
        <v>5</v>
      </c>
      <c r="P20" s="43">
        <v>1</v>
      </c>
      <c r="Q20" s="43">
        <v>3</v>
      </c>
      <c r="R20" s="43"/>
      <c r="S20" s="43"/>
      <c r="T20" s="43"/>
      <c r="U20" s="43">
        <v>29196</v>
      </c>
      <c r="V20" s="43">
        <v>14598</v>
      </c>
      <c r="W20" s="45">
        <f t="shared" si="0"/>
        <v>43794</v>
      </c>
      <c r="X20" s="46">
        <f t="shared" si="1"/>
        <v>10948.5</v>
      </c>
      <c r="Y20" s="51">
        <f t="shared" si="2"/>
        <v>54742.5</v>
      </c>
      <c r="Z20" s="51">
        <v>19160</v>
      </c>
      <c r="AA20" s="50">
        <v>14671</v>
      </c>
      <c r="AB20" s="51">
        <f t="shared" si="4"/>
        <v>4489</v>
      </c>
    </row>
    <row r="21" spans="1:28" ht="15.75" customHeight="1">
      <c r="A21" s="38">
        <v>5</v>
      </c>
      <c r="B21" s="39" t="s">
        <v>10</v>
      </c>
      <c r="C21" s="40" t="s">
        <v>52</v>
      </c>
      <c r="D21" s="40" t="s">
        <v>104</v>
      </c>
      <c r="E21" s="38">
        <v>26</v>
      </c>
      <c r="F21" s="38">
        <v>1</v>
      </c>
      <c r="G21" s="38" t="s">
        <v>35</v>
      </c>
      <c r="H21" s="38">
        <v>5.2</v>
      </c>
      <c r="I21" s="41">
        <f t="shared" si="5"/>
        <v>92024.400000000009</v>
      </c>
      <c r="J21" s="53">
        <v>28</v>
      </c>
      <c r="K21" s="53"/>
      <c r="L21" s="53"/>
      <c r="M21" s="53">
        <v>24</v>
      </c>
      <c r="N21" s="43">
        <v>4</v>
      </c>
      <c r="O21" s="43"/>
      <c r="P21" s="43"/>
      <c r="Q21" s="43"/>
      <c r="R21" s="43"/>
      <c r="S21" s="43"/>
      <c r="T21" s="43">
        <v>143136</v>
      </c>
      <c r="U21" s="43"/>
      <c r="V21" s="43"/>
      <c r="W21" s="45">
        <f t="shared" si="0"/>
        <v>143136</v>
      </c>
      <c r="X21" s="46">
        <f t="shared" si="1"/>
        <v>35784</v>
      </c>
      <c r="Y21" s="51">
        <f t="shared" si="2"/>
        <v>178920</v>
      </c>
      <c r="Z21" s="51">
        <f t="shared" si="3"/>
        <v>62621.999999999993</v>
      </c>
      <c r="AA21" s="50">
        <v>51780</v>
      </c>
      <c r="AB21" s="51">
        <f t="shared" si="4"/>
        <v>10841.999999999993</v>
      </c>
    </row>
    <row r="22" spans="1:28" ht="15.75" customHeight="1">
      <c r="A22" s="38">
        <v>6</v>
      </c>
      <c r="B22" s="39" t="s">
        <v>112</v>
      </c>
      <c r="C22" s="40" t="s">
        <v>52</v>
      </c>
      <c r="D22" s="40" t="s">
        <v>104</v>
      </c>
      <c r="E22" s="38">
        <v>32</v>
      </c>
      <c r="F22" s="38">
        <v>1</v>
      </c>
      <c r="G22" s="38" t="s">
        <v>88</v>
      </c>
      <c r="H22" s="38">
        <v>4.3899999999999997</v>
      </c>
      <c r="I22" s="41">
        <f t="shared" si="5"/>
        <v>77689.829999999987</v>
      </c>
      <c r="J22" s="53">
        <v>18</v>
      </c>
      <c r="K22" s="53"/>
      <c r="L22" s="53"/>
      <c r="M22" s="53">
        <v>16</v>
      </c>
      <c r="N22" s="43">
        <v>2</v>
      </c>
      <c r="O22" s="43"/>
      <c r="P22" s="43"/>
      <c r="Q22" s="43"/>
      <c r="R22" s="43"/>
      <c r="S22" s="43"/>
      <c r="T22" s="43">
        <v>77688</v>
      </c>
      <c r="U22" s="43"/>
      <c r="V22" s="43"/>
      <c r="W22" s="45">
        <f t="shared" si="0"/>
        <v>77688</v>
      </c>
      <c r="X22" s="46">
        <f t="shared" si="1"/>
        <v>19422</v>
      </c>
      <c r="Y22" s="51">
        <f t="shared" si="2"/>
        <v>97110</v>
      </c>
      <c r="Z22" s="51">
        <f t="shared" si="3"/>
        <v>33988.5</v>
      </c>
      <c r="AA22" s="50">
        <v>26397</v>
      </c>
      <c r="AB22" s="51">
        <f t="shared" si="4"/>
        <v>7591.5</v>
      </c>
    </row>
    <row r="23" spans="1:28" ht="15.75" customHeight="1">
      <c r="A23" s="38"/>
      <c r="B23" s="156"/>
      <c r="C23" s="157"/>
      <c r="D23" s="157"/>
      <c r="E23" s="45"/>
      <c r="F23" s="45"/>
      <c r="G23" s="45"/>
      <c r="H23" s="45"/>
      <c r="I23" s="158"/>
      <c r="J23" s="45">
        <f>SUM(J17:J22)</f>
        <v>106</v>
      </c>
      <c r="K23" s="45">
        <f>SUM(K17:K22)</f>
        <v>2</v>
      </c>
      <c r="L23" s="45"/>
      <c r="M23" s="45">
        <f t="shared" ref="M23:W23" si="6">SUM(M17:M22)</f>
        <v>48</v>
      </c>
      <c r="N23" s="45">
        <f t="shared" si="6"/>
        <v>6</v>
      </c>
      <c r="O23" s="45">
        <f t="shared" si="6"/>
        <v>34</v>
      </c>
      <c r="P23" s="45">
        <f t="shared" si="6"/>
        <v>6</v>
      </c>
      <c r="Q23" s="45">
        <f t="shared" si="6"/>
        <v>5</v>
      </c>
      <c r="R23" s="45">
        <f t="shared" si="6"/>
        <v>5</v>
      </c>
      <c r="S23" s="45">
        <f t="shared" si="6"/>
        <v>7668</v>
      </c>
      <c r="T23" s="45">
        <f t="shared" si="6"/>
        <v>261720</v>
      </c>
      <c r="U23" s="45">
        <f t="shared" si="6"/>
        <v>204332</v>
      </c>
      <c r="V23" s="45">
        <f t="shared" si="6"/>
        <v>50302</v>
      </c>
      <c r="W23" s="45">
        <f t="shared" si="6"/>
        <v>524022</v>
      </c>
      <c r="X23" s="46">
        <f t="shared" si="1"/>
        <v>131005.5</v>
      </c>
      <c r="Y23" s="144">
        <f t="shared" si="2"/>
        <v>655027.5</v>
      </c>
      <c r="Z23" s="144">
        <f t="shared" si="3"/>
        <v>229259.625</v>
      </c>
      <c r="AA23" s="145">
        <f>SUM(AA17:AA22)</f>
        <v>188434</v>
      </c>
      <c r="AB23" s="144">
        <f>SUM(AB17:AB22)</f>
        <v>40825.749999999993</v>
      </c>
    </row>
    <row r="24" spans="1:28" ht="15" customHeight="1">
      <c r="A24" s="159"/>
      <c r="B24" s="160"/>
      <c r="C24" s="161"/>
      <c r="D24" s="161"/>
      <c r="E24" s="159"/>
      <c r="F24" s="159"/>
      <c r="G24" s="159"/>
      <c r="H24" s="159"/>
      <c r="I24" s="162"/>
      <c r="J24" s="163"/>
      <c r="K24" s="163"/>
      <c r="L24" s="163"/>
      <c r="M24" s="163"/>
      <c r="N24" s="164"/>
      <c r="O24" s="164"/>
      <c r="P24" s="164"/>
      <c r="Q24" s="164"/>
      <c r="R24" s="164"/>
      <c r="S24" s="164"/>
      <c r="T24" s="164"/>
      <c r="U24" s="164"/>
      <c r="V24" s="164"/>
      <c r="W24" s="163"/>
      <c r="X24" s="165"/>
      <c r="Y24" s="166"/>
      <c r="Z24" s="166"/>
    </row>
    <row r="25" spans="1:28" ht="15.75" hidden="1" customHeight="1">
      <c r="A25" s="159"/>
      <c r="B25" s="160"/>
      <c r="C25" s="161"/>
      <c r="D25" s="161"/>
      <c r="E25" s="159"/>
      <c r="F25" s="159"/>
      <c r="G25" s="159"/>
      <c r="H25" s="159"/>
      <c r="I25" s="162"/>
      <c r="J25" s="163"/>
      <c r="K25" s="163"/>
      <c r="L25" s="163"/>
      <c r="M25" s="163"/>
      <c r="N25" s="164"/>
      <c r="O25" s="164"/>
      <c r="P25" s="164"/>
      <c r="Q25" s="164"/>
      <c r="R25" s="164"/>
      <c r="S25" s="164"/>
      <c r="T25" s="164"/>
      <c r="U25" s="164"/>
      <c r="V25" s="164"/>
      <c r="W25" s="163"/>
      <c r="X25" s="165"/>
      <c r="Y25" s="166"/>
      <c r="Z25" s="166"/>
    </row>
    <row r="26" spans="1:28" ht="15.75" hidden="1" customHeight="1">
      <c r="A26" s="159"/>
      <c r="B26" s="160"/>
      <c r="C26" s="161"/>
      <c r="D26" s="161"/>
      <c r="E26" s="159"/>
      <c r="F26" s="159"/>
      <c r="G26" s="159"/>
      <c r="H26" s="159"/>
      <c r="I26" s="162"/>
      <c r="J26" s="163"/>
      <c r="K26" s="163"/>
      <c r="L26" s="163"/>
      <c r="M26" s="163"/>
      <c r="N26" s="164"/>
      <c r="O26" s="164"/>
      <c r="P26" s="164"/>
      <c r="Q26" s="164"/>
      <c r="R26" s="164"/>
      <c r="S26" s="164"/>
      <c r="T26" s="164"/>
      <c r="U26" s="164"/>
      <c r="V26" s="164"/>
      <c r="W26" s="163"/>
      <c r="X26" s="165"/>
      <c r="Y26" s="166"/>
      <c r="Z26" s="166"/>
    </row>
    <row r="27" spans="1:28" ht="15.75" hidden="1" customHeight="1">
      <c r="A27" s="159"/>
      <c r="B27" s="160"/>
      <c r="C27" s="161"/>
      <c r="D27" s="161"/>
      <c r="E27" s="159"/>
      <c r="F27" s="159"/>
      <c r="G27" s="159"/>
      <c r="H27" s="159"/>
      <c r="I27" s="162"/>
      <c r="J27" s="163"/>
      <c r="K27" s="163"/>
      <c r="L27" s="163"/>
      <c r="M27" s="163"/>
      <c r="N27" s="164"/>
      <c r="O27" s="164"/>
      <c r="P27" s="164"/>
      <c r="Q27" s="164"/>
      <c r="R27" s="164"/>
      <c r="S27" s="164"/>
      <c r="T27" s="164"/>
      <c r="U27" s="164"/>
      <c r="V27" s="164"/>
      <c r="W27" s="163"/>
      <c r="X27" s="165"/>
      <c r="Y27" s="166"/>
      <c r="Z27" s="166"/>
    </row>
    <row r="28" spans="1:28" ht="15.75" hidden="1" customHeight="1">
      <c r="A28" s="159"/>
      <c r="B28" s="160"/>
      <c r="C28" s="161"/>
      <c r="D28" s="161"/>
      <c r="E28" s="159"/>
      <c r="F28" s="159"/>
      <c r="G28" s="159"/>
      <c r="H28" s="159"/>
      <c r="I28" s="162"/>
      <c r="J28" s="163"/>
      <c r="K28" s="163"/>
      <c r="L28" s="163"/>
      <c r="M28" s="163"/>
      <c r="N28" s="164"/>
      <c r="O28" s="164"/>
      <c r="P28" s="164"/>
      <c r="Q28" s="164"/>
      <c r="R28" s="164"/>
      <c r="S28" s="164"/>
      <c r="T28" s="164"/>
      <c r="U28" s="164"/>
      <c r="V28" s="164"/>
      <c r="W28" s="163"/>
      <c r="X28" s="165"/>
      <c r="Y28" s="166"/>
      <c r="Z28" s="166"/>
    </row>
    <row r="29" spans="1:28" ht="15.75" customHeight="1">
      <c r="A29" s="159"/>
      <c r="B29" s="160"/>
      <c r="C29" s="161"/>
      <c r="D29" s="161"/>
      <c r="E29" s="159"/>
      <c r="F29" s="159"/>
      <c r="G29" s="159"/>
      <c r="H29" s="159"/>
      <c r="I29" s="162"/>
      <c r="J29" s="163"/>
      <c r="K29" s="163"/>
      <c r="L29" s="163"/>
      <c r="M29" s="163"/>
      <c r="N29" s="164"/>
      <c r="O29" s="164"/>
      <c r="P29" s="164"/>
      <c r="Q29" s="164"/>
      <c r="R29" s="164"/>
      <c r="S29" s="164"/>
      <c r="T29" s="164"/>
      <c r="U29" s="164"/>
      <c r="V29" s="164"/>
      <c r="W29" s="163"/>
      <c r="X29" s="165"/>
      <c r="Y29" s="166"/>
      <c r="Z29" s="166"/>
    </row>
    <row r="30" spans="1:28" ht="15.75" customHeight="1">
      <c r="A30" s="77" t="s">
        <v>13</v>
      </c>
      <c r="B30" s="77" t="s">
        <v>0</v>
      </c>
      <c r="C30" s="77" t="s">
        <v>65</v>
      </c>
      <c r="D30" s="89">
        <v>0.3</v>
      </c>
      <c r="E30" s="77" t="s">
        <v>1</v>
      </c>
      <c r="F30" s="77" t="s">
        <v>3</v>
      </c>
      <c r="G30" s="77" t="s">
        <v>66</v>
      </c>
      <c r="H30" s="77" t="s">
        <v>4</v>
      </c>
      <c r="I30" s="99" t="s">
        <v>5</v>
      </c>
      <c r="J30" s="99" t="s">
        <v>27</v>
      </c>
      <c r="K30" s="75" t="s">
        <v>26</v>
      </c>
      <c r="L30" s="75"/>
      <c r="M30" s="76" t="s">
        <v>6</v>
      </c>
      <c r="N30" s="76"/>
      <c r="O30" s="76"/>
      <c r="P30" s="76"/>
      <c r="Q30" s="76"/>
      <c r="R30" s="76"/>
      <c r="S30" s="37"/>
      <c r="T30" s="101"/>
      <c r="U30" s="101"/>
      <c r="V30" s="102"/>
      <c r="W30" s="77" t="s">
        <v>12</v>
      </c>
      <c r="X30" s="89">
        <v>0.25</v>
      </c>
      <c r="Y30" s="149" t="s">
        <v>62</v>
      </c>
      <c r="Z30" s="150">
        <v>0.3</v>
      </c>
      <c r="AA30" s="151" t="s">
        <v>122</v>
      </c>
      <c r="AB30" s="151" t="s">
        <v>101</v>
      </c>
    </row>
    <row r="31" spans="1:28" ht="15.75" customHeight="1">
      <c r="A31" s="78"/>
      <c r="B31" s="78"/>
      <c r="C31" s="78"/>
      <c r="D31" s="78"/>
      <c r="E31" s="78"/>
      <c r="F31" s="78"/>
      <c r="G31" s="78"/>
      <c r="H31" s="78"/>
      <c r="I31" s="73"/>
      <c r="J31" s="73"/>
      <c r="K31" s="75"/>
      <c r="L31" s="75"/>
      <c r="M31" s="83" t="s">
        <v>56</v>
      </c>
      <c r="N31" s="84"/>
      <c r="O31" s="87" t="s">
        <v>57</v>
      </c>
      <c r="P31" s="88"/>
      <c r="Q31" s="87" t="s">
        <v>58</v>
      </c>
      <c r="R31" s="88"/>
      <c r="S31" s="70" t="s">
        <v>118</v>
      </c>
      <c r="T31" s="70" t="s">
        <v>56</v>
      </c>
      <c r="U31" s="70" t="s">
        <v>57</v>
      </c>
      <c r="V31" s="70" t="s">
        <v>58</v>
      </c>
      <c r="W31" s="78"/>
      <c r="X31" s="78"/>
      <c r="Y31" s="152"/>
      <c r="Z31" s="152"/>
      <c r="AA31" s="153"/>
      <c r="AB31" s="153"/>
    </row>
    <row r="32" spans="1:28" ht="15.75" customHeight="1">
      <c r="A32" s="78"/>
      <c r="B32" s="78"/>
      <c r="C32" s="78"/>
      <c r="D32" s="78"/>
      <c r="E32" s="78"/>
      <c r="F32" s="78"/>
      <c r="G32" s="78"/>
      <c r="H32" s="78"/>
      <c r="I32" s="73"/>
      <c r="J32" s="73"/>
      <c r="K32" s="75"/>
      <c r="L32" s="75"/>
      <c r="M32" s="85"/>
      <c r="N32" s="86"/>
      <c r="O32" s="85"/>
      <c r="P32" s="86"/>
      <c r="Q32" s="85"/>
      <c r="R32" s="86"/>
      <c r="S32" s="71"/>
      <c r="T32" s="71"/>
      <c r="U32" s="71"/>
      <c r="V32" s="71"/>
      <c r="W32" s="78"/>
      <c r="X32" s="78"/>
      <c r="Y32" s="152"/>
      <c r="Z32" s="152"/>
      <c r="AA32" s="153"/>
      <c r="AB32" s="153"/>
    </row>
    <row r="33" spans="1:28" ht="15.75" customHeight="1">
      <c r="A33" s="78"/>
      <c r="B33" s="78"/>
      <c r="C33" s="78"/>
      <c r="D33" s="78"/>
      <c r="E33" s="78"/>
      <c r="F33" s="78"/>
      <c r="G33" s="78"/>
      <c r="H33" s="78"/>
      <c r="I33" s="73"/>
      <c r="J33" s="73"/>
      <c r="K33" s="73" t="s">
        <v>67</v>
      </c>
      <c r="L33" s="73" t="s">
        <v>90</v>
      </c>
      <c r="M33" s="75" t="s">
        <v>67</v>
      </c>
      <c r="N33" s="76" t="s">
        <v>90</v>
      </c>
      <c r="O33" s="77" t="s">
        <v>67</v>
      </c>
      <c r="P33" s="76" t="s">
        <v>90</v>
      </c>
      <c r="Q33" s="77" t="s">
        <v>67</v>
      </c>
      <c r="R33" s="76" t="s">
        <v>90</v>
      </c>
      <c r="S33" s="71"/>
      <c r="T33" s="71"/>
      <c r="U33" s="71"/>
      <c r="V33" s="71"/>
      <c r="W33" s="78"/>
      <c r="X33" s="78"/>
      <c r="Y33" s="152"/>
      <c r="Z33" s="152"/>
      <c r="AA33" s="153"/>
      <c r="AB33" s="153"/>
    </row>
    <row r="34" spans="1:28" ht="15.75" customHeight="1">
      <c r="A34" s="78"/>
      <c r="B34" s="78"/>
      <c r="C34" s="78"/>
      <c r="D34" s="78"/>
      <c r="E34" s="78"/>
      <c r="F34" s="78"/>
      <c r="G34" s="78"/>
      <c r="H34" s="78"/>
      <c r="I34" s="73"/>
      <c r="J34" s="73"/>
      <c r="K34" s="73"/>
      <c r="L34" s="73"/>
      <c r="M34" s="75"/>
      <c r="N34" s="76"/>
      <c r="O34" s="78"/>
      <c r="P34" s="76"/>
      <c r="Q34" s="78"/>
      <c r="R34" s="76"/>
      <c r="S34" s="71"/>
      <c r="T34" s="71"/>
      <c r="U34" s="71"/>
      <c r="V34" s="71"/>
      <c r="W34" s="78"/>
      <c r="X34" s="78"/>
      <c r="Y34" s="152"/>
      <c r="Z34" s="152"/>
      <c r="AA34" s="153"/>
      <c r="AB34" s="153"/>
    </row>
    <row r="35" spans="1:28" ht="15.75" customHeight="1">
      <c r="A35" s="78"/>
      <c r="B35" s="78"/>
      <c r="C35" s="78"/>
      <c r="D35" s="78"/>
      <c r="E35" s="78"/>
      <c r="F35" s="78"/>
      <c r="G35" s="78"/>
      <c r="H35" s="78"/>
      <c r="I35" s="73"/>
      <c r="J35" s="73"/>
      <c r="K35" s="73"/>
      <c r="L35" s="73"/>
      <c r="M35" s="75"/>
      <c r="N35" s="76"/>
      <c r="O35" s="78"/>
      <c r="P35" s="76"/>
      <c r="Q35" s="78"/>
      <c r="R35" s="76"/>
      <c r="S35" s="71"/>
      <c r="T35" s="71"/>
      <c r="U35" s="71"/>
      <c r="V35" s="71"/>
      <c r="W35" s="78"/>
      <c r="X35" s="78"/>
      <c r="Y35" s="152"/>
      <c r="Z35" s="152"/>
      <c r="AA35" s="153"/>
      <c r="AB35" s="153"/>
    </row>
    <row r="36" spans="1:28" ht="15.75" customHeight="1">
      <c r="A36" s="79"/>
      <c r="B36" s="79"/>
      <c r="C36" s="79"/>
      <c r="D36" s="79"/>
      <c r="E36" s="79"/>
      <c r="F36" s="79"/>
      <c r="G36" s="79"/>
      <c r="H36" s="79"/>
      <c r="I36" s="74"/>
      <c r="J36" s="74"/>
      <c r="K36" s="74"/>
      <c r="L36" s="74"/>
      <c r="M36" s="75"/>
      <c r="N36" s="76"/>
      <c r="O36" s="79"/>
      <c r="P36" s="76"/>
      <c r="Q36" s="79"/>
      <c r="R36" s="76"/>
      <c r="S36" s="72"/>
      <c r="T36" s="72"/>
      <c r="U36" s="72"/>
      <c r="V36" s="72"/>
      <c r="W36" s="79"/>
      <c r="X36" s="79"/>
      <c r="Y36" s="154"/>
      <c r="Z36" s="154"/>
      <c r="AA36" s="155"/>
      <c r="AB36" s="155"/>
    </row>
    <row r="37" spans="1:28" ht="15.75" customHeight="1">
      <c r="A37" s="38">
        <v>1</v>
      </c>
      <c r="B37" s="39" t="s">
        <v>10</v>
      </c>
      <c r="C37" s="40" t="s">
        <v>43</v>
      </c>
      <c r="D37" s="40" t="s">
        <v>105</v>
      </c>
      <c r="E37" s="38">
        <v>12</v>
      </c>
      <c r="F37" s="38">
        <v>2</v>
      </c>
      <c r="G37" s="38" t="s">
        <v>37</v>
      </c>
      <c r="H37" s="38">
        <v>4.8099999999999996</v>
      </c>
      <c r="I37" s="41">
        <v>85123</v>
      </c>
      <c r="J37" s="53">
        <v>9</v>
      </c>
      <c r="K37" s="53"/>
      <c r="L37" s="53"/>
      <c r="M37" s="53">
        <v>4</v>
      </c>
      <c r="N37" s="43"/>
      <c r="O37" s="43">
        <v>5</v>
      </c>
      <c r="P37" s="43"/>
      <c r="Q37" s="43"/>
      <c r="R37" s="43"/>
      <c r="S37" s="43"/>
      <c r="T37" s="43">
        <v>18916</v>
      </c>
      <c r="U37" s="43">
        <v>23645</v>
      </c>
      <c r="V37" s="43"/>
      <c r="W37" s="45">
        <f>T37+U37+V37</f>
        <v>42561</v>
      </c>
      <c r="X37" s="46">
        <f>W37*25%</f>
        <v>10640.25</v>
      </c>
      <c r="Y37" s="51">
        <f>W37+X37</f>
        <v>53201.25</v>
      </c>
      <c r="Z37" s="51">
        <f>Y37*30%</f>
        <v>15960.375</v>
      </c>
      <c r="AA37" s="50">
        <v>12774</v>
      </c>
      <c r="AB37" s="51">
        <f>Z37-AA37</f>
        <v>3186.375</v>
      </c>
    </row>
    <row r="38" spans="1:28" ht="15.75" customHeight="1">
      <c r="A38" s="55">
        <v>2</v>
      </c>
      <c r="B38" s="55" t="s">
        <v>10</v>
      </c>
      <c r="C38" s="56" t="s">
        <v>50</v>
      </c>
      <c r="D38" s="56" t="s">
        <v>105</v>
      </c>
      <c r="E38" s="55">
        <v>10</v>
      </c>
      <c r="F38" s="55">
        <v>2</v>
      </c>
      <c r="G38" s="55" t="s">
        <v>37</v>
      </c>
      <c r="H38" s="55">
        <v>4.8099999999999996</v>
      </c>
      <c r="I38" s="41">
        <v>85123</v>
      </c>
      <c r="J38" s="53">
        <v>18</v>
      </c>
      <c r="K38" s="53"/>
      <c r="L38" s="53"/>
      <c r="M38" s="53">
        <v>9</v>
      </c>
      <c r="N38" s="44"/>
      <c r="O38" s="44">
        <v>9</v>
      </c>
      <c r="P38" s="44"/>
      <c r="Q38" s="44"/>
      <c r="R38" s="44"/>
      <c r="S38" s="44"/>
      <c r="T38" s="44">
        <v>42561</v>
      </c>
      <c r="U38" s="44">
        <v>42561</v>
      </c>
      <c r="V38" s="44"/>
      <c r="W38" s="45">
        <f t="shared" ref="W38:W39" si="7">T38+U38+V38</f>
        <v>85122</v>
      </c>
      <c r="X38" s="46">
        <f t="shared" ref="X38:X39" si="8">W38*25%</f>
        <v>21280.5</v>
      </c>
      <c r="Y38" s="51">
        <f t="shared" ref="Y38:Y39" si="9">W38+X38</f>
        <v>106402.5</v>
      </c>
      <c r="Z38" s="51">
        <f t="shared" ref="Z38:Z39" si="10">Y38*30%</f>
        <v>31920.75</v>
      </c>
      <c r="AA38" s="50">
        <v>25152</v>
      </c>
      <c r="AB38" s="51">
        <f t="shared" ref="AB38:AB39" si="11">Z38-AA38</f>
        <v>6768.75</v>
      </c>
    </row>
    <row r="39" spans="1:28" ht="15.75" customHeight="1">
      <c r="A39" s="55">
        <v>3</v>
      </c>
      <c r="B39" s="55" t="s">
        <v>10</v>
      </c>
      <c r="C39" s="56" t="s">
        <v>52</v>
      </c>
      <c r="D39" s="56" t="s">
        <v>105</v>
      </c>
      <c r="E39" s="55">
        <v>3</v>
      </c>
      <c r="F39" s="55" t="s">
        <v>113</v>
      </c>
      <c r="G39" s="55" t="s">
        <v>29</v>
      </c>
      <c r="H39" s="55">
        <v>4.2300000000000004</v>
      </c>
      <c r="I39" s="41">
        <v>74858</v>
      </c>
      <c r="J39" s="53">
        <v>20</v>
      </c>
      <c r="K39" s="53"/>
      <c r="L39" s="53"/>
      <c r="M39" s="53">
        <v>17</v>
      </c>
      <c r="N39" s="44">
        <v>3</v>
      </c>
      <c r="O39" s="44"/>
      <c r="P39" s="44"/>
      <c r="Q39" s="44"/>
      <c r="R39" s="44"/>
      <c r="S39" s="44"/>
      <c r="T39" s="44">
        <v>83160</v>
      </c>
      <c r="U39" s="44"/>
      <c r="V39" s="44"/>
      <c r="W39" s="45">
        <f t="shared" si="7"/>
        <v>83160</v>
      </c>
      <c r="X39" s="46">
        <f t="shared" si="8"/>
        <v>20790</v>
      </c>
      <c r="Y39" s="51">
        <f t="shared" si="9"/>
        <v>103950</v>
      </c>
      <c r="Z39" s="51">
        <f t="shared" si="10"/>
        <v>31185</v>
      </c>
      <c r="AA39" s="50">
        <v>24622</v>
      </c>
      <c r="AB39" s="51">
        <f t="shared" si="11"/>
        <v>6563</v>
      </c>
    </row>
    <row r="40" spans="1:28" ht="15" customHeight="1">
      <c r="A40" s="38"/>
      <c r="B40" s="38"/>
      <c r="C40" s="38"/>
      <c r="D40" s="38"/>
      <c r="E40" s="38"/>
      <c r="F40" s="38"/>
      <c r="G40" s="38"/>
      <c r="H40" s="38"/>
      <c r="I40" s="52"/>
      <c r="J40" s="45">
        <f>SUM(J37:J39)</f>
        <v>47</v>
      </c>
      <c r="K40" s="45"/>
      <c r="L40" s="45"/>
      <c r="M40" s="45">
        <f>SUM(M37:M39)</f>
        <v>30</v>
      </c>
      <c r="N40" s="45">
        <f>SUM(N37:N39)</f>
        <v>3</v>
      </c>
      <c r="O40" s="45">
        <f>SUM(O37:O39)</f>
        <v>14</v>
      </c>
      <c r="P40" s="45"/>
      <c r="Q40" s="45"/>
      <c r="R40" s="45"/>
      <c r="S40" s="45"/>
      <c r="T40" s="45">
        <f t="shared" ref="T40:Z40" si="12">SUM(T37:T38)</f>
        <v>61477</v>
      </c>
      <c r="U40" s="45">
        <f t="shared" si="12"/>
        <v>66206</v>
      </c>
      <c r="V40" s="45"/>
      <c r="W40" s="45">
        <f t="shared" si="12"/>
        <v>127683</v>
      </c>
      <c r="X40" s="46">
        <f t="shared" si="12"/>
        <v>31920.75</v>
      </c>
      <c r="Y40" s="144">
        <f t="shared" si="12"/>
        <v>159603.75</v>
      </c>
      <c r="Z40" s="144">
        <f t="shared" si="12"/>
        <v>47881.125</v>
      </c>
      <c r="AA40" s="145">
        <f>SUM(AA37:AA39)</f>
        <v>62548</v>
      </c>
      <c r="AB40" s="144">
        <f>SUM(AB37:AB39)</f>
        <v>16518.125</v>
      </c>
    </row>
    <row r="41" spans="1:28">
      <c r="A41" s="33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33"/>
      <c r="Q41" s="33"/>
      <c r="R41" s="33"/>
      <c r="S41" s="33"/>
      <c r="T41" s="33"/>
      <c r="U41" s="33"/>
      <c r="V41" s="33"/>
      <c r="W41" s="33"/>
      <c r="X41" s="33"/>
      <c r="AA41" s="166"/>
      <c r="AB41" s="166"/>
    </row>
    <row r="42" spans="1:28">
      <c r="B42" s="66" t="s">
        <v>63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5"/>
      <c r="AA42" s="166"/>
      <c r="AB42" s="166"/>
    </row>
    <row r="43" spans="1:28">
      <c r="AA43" s="166"/>
      <c r="AB43" s="166"/>
    </row>
    <row r="44" spans="1:28">
      <c r="X44" s="31" t="s">
        <v>89</v>
      </c>
    </row>
  </sheetData>
  <mergeCells count="70">
    <mergeCell ref="S31:S36"/>
    <mergeCell ref="AA10:AA16"/>
    <mergeCell ref="AB10:AB16"/>
    <mergeCell ref="AA30:AA36"/>
    <mergeCell ref="AB30:AB36"/>
    <mergeCell ref="T30:V30"/>
    <mergeCell ref="W30:W36"/>
    <mergeCell ref="X30:X36"/>
    <mergeCell ref="Y30:Y36"/>
    <mergeCell ref="Z30:Z36"/>
    <mergeCell ref="T31:T36"/>
    <mergeCell ref="B42:R42"/>
    <mergeCell ref="U31:U36"/>
    <mergeCell ref="V31:V36"/>
    <mergeCell ref="K33:K36"/>
    <mergeCell ref="L33:L36"/>
    <mergeCell ref="M33:M36"/>
    <mergeCell ref="N33:N36"/>
    <mergeCell ref="O33:O36"/>
    <mergeCell ref="P33:P36"/>
    <mergeCell ref="Q33:Q36"/>
    <mergeCell ref="R33:R36"/>
    <mergeCell ref="M31:N32"/>
    <mergeCell ref="O31:P32"/>
    <mergeCell ref="Q31:R32"/>
    <mergeCell ref="G30:G36"/>
    <mergeCell ref="H30:H36"/>
    <mergeCell ref="I30:I36"/>
    <mergeCell ref="J30:J36"/>
    <mergeCell ref="K30:L32"/>
    <mergeCell ref="M30:R30"/>
    <mergeCell ref="O13:O16"/>
    <mergeCell ref="P13:P16"/>
    <mergeCell ref="Q13:Q16"/>
    <mergeCell ref="R13:R16"/>
    <mergeCell ref="K13:K16"/>
    <mergeCell ref="L13:L16"/>
    <mergeCell ref="M13:M16"/>
    <mergeCell ref="N13:N16"/>
    <mergeCell ref="A30:A36"/>
    <mergeCell ref="B30:B36"/>
    <mergeCell ref="C30:C36"/>
    <mergeCell ref="E30:E36"/>
    <mergeCell ref="D30:D36"/>
    <mergeCell ref="F30:F36"/>
    <mergeCell ref="X10:X16"/>
    <mergeCell ref="Y10:Y16"/>
    <mergeCell ref="Z10:Z16"/>
    <mergeCell ref="M11:N12"/>
    <mergeCell ref="O11:P12"/>
    <mergeCell ref="Q11:R12"/>
    <mergeCell ref="S11:S16"/>
    <mergeCell ref="T11:T16"/>
    <mergeCell ref="U11:U16"/>
    <mergeCell ref="V11:V16"/>
    <mergeCell ref="I10:I16"/>
    <mergeCell ref="J10:J16"/>
    <mergeCell ref="K10:L12"/>
    <mergeCell ref="M10:R10"/>
    <mergeCell ref="W10:W16"/>
    <mergeCell ref="B1:I5"/>
    <mergeCell ref="A8:V8"/>
    <mergeCell ref="A10:A16"/>
    <mergeCell ref="B10:B16"/>
    <mergeCell ref="C10:C16"/>
    <mergeCell ref="E10:E16"/>
    <mergeCell ref="F10:F16"/>
    <mergeCell ref="G10:G16"/>
    <mergeCell ref="H10:H16"/>
    <mergeCell ref="D10:D16"/>
  </mergeCells>
  <pageMargins left="0.23622047244094491" right="0.19685039370078741" top="0.15748031496062992" bottom="0.15748031496062992" header="0.15748031496062992" footer="0.15748031496062992"/>
  <pageSetup paperSize="9" scale="7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T57"/>
  <sheetViews>
    <sheetView workbookViewId="0">
      <selection activeCell="B1" sqref="B1:B1048576"/>
    </sheetView>
  </sheetViews>
  <sheetFormatPr defaultRowHeight="15"/>
  <cols>
    <col min="1" max="1" width="3.140625" style="31" customWidth="1"/>
    <col min="2" max="2" width="6.7109375" style="31" customWidth="1"/>
    <col min="3" max="3" width="7" style="31" customWidth="1"/>
    <col min="4" max="4" width="5.42578125" style="31" customWidth="1"/>
    <col min="5" max="5" width="10.7109375" style="31" customWidth="1"/>
    <col min="6" max="6" width="8.7109375" style="31" customWidth="1"/>
    <col min="7" max="7" width="8.5703125" style="31" customWidth="1"/>
    <col min="8" max="8" width="7.140625" style="31" customWidth="1"/>
    <col min="9" max="10" width="6.28515625" style="31" customWidth="1"/>
    <col min="11" max="11" width="7.42578125" style="31" customWidth="1"/>
    <col min="12" max="12" width="9.5703125" style="31" customWidth="1"/>
    <col min="13" max="13" width="8.85546875" style="31" customWidth="1"/>
    <col min="14" max="14" width="10.42578125" style="31" customWidth="1"/>
    <col min="15" max="15" width="11.28515625" style="31" customWidth="1"/>
    <col min="16" max="16" width="8.7109375" style="31" customWidth="1"/>
    <col min="17" max="17" width="10.28515625" style="31" customWidth="1"/>
    <col min="18" max="18" width="10.140625" style="31" customWidth="1"/>
    <col min="19" max="19" width="9.140625" style="31" customWidth="1"/>
    <col min="20" max="20" width="5.7109375" style="31" customWidth="1"/>
    <col min="21" max="16384" width="9.140625" style="31"/>
  </cols>
  <sheetData>
    <row r="2" spans="1:6" hidden="1"/>
    <row r="3" spans="1:6" hidden="1">
      <c r="F3" s="31" t="s">
        <v>41</v>
      </c>
    </row>
    <row r="4" spans="1:6" hidden="1"/>
    <row r="5" spans="1:6" hidden="1"/>
    <row r="6" spans="1:6" hidden="1"/>
    <row r="7" spans="1:6" hidden="1"/>
    <row r="8" spans="1:6" hidden="1"/>
    <row r="9" spans="1:6" hidden="1"/>
    <row r="11" spans="1:6">
      <c r="A11" s="167" t="s">
        <v>87</v>
      </c>
      <c r="B11" s="168"/>
      <c r="C11" s="168"/>
      <c r="D11" s="168"/>
    </row>
    <row r="12" spans="1:6" ht="15.75">
      <c r="A12" s="168"/>
      <c r="B12" s="168"/>
      <c r="C12" s="168"/>
      <c r="D12" s="168"/>
      <c r="F12" s="169"/>
    </row>
    <row r="13" spans="1:6">
      <c r="A13" s="168"/>
      <c r="B13" s="168"/>
      <c r="C13" s="168"/>
      <c r="D13" s="168"/>
    </row>
    <row r="14" spans="1:6">
      <c r="A14" s="168"/>
      <c r="B14" s="168"/>
      <c r="C14" s="168"/>
      <c r="D14" s="168"/>
    </row>
    <row r="15" spans="1:6">
      <c r="A15" s="168"/>
      <c r="B15" s="168"/>
      <c r="C15" s="168"/>
      <c r="D15" s="168"/>
    </row>
    <row r="16" spans="1:6">
      <c r="A16" s="170"/>
    </row>
    <row r="17" spans="1:20" ht="1.5" hidden="1" customHeight="1">
      <c r="A17" s="170"/>
    </row>
    <row r="18" spans="1:20" hidden="1">
      <c r="A18" s="170"/>
    </row>
    <row r="19" spans="1:20" ht="15" customHeight="1">
      <c r="A19" s="171" t="s">
        <v>114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2"/>
      <c r="O19" s="172"/>
      <c r="P19" s="172"/>
      <c r="Q19" s="172"/>
      <c r="R19" s="172"/>
      <c r="S19" s="172"/>
      <c r="T19" s="172"/>
    </row>
    <row r="20" spans="1:20">
      <c r="A20" s="171"/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2"/>
      <c r="O20" s="172"/>
      <c r="P20" s="172"/>
      <c r="Q20" s="172"/>
      <c r="R20" s="172"/>
      <c r="S20" s="172"/>
      <c r="T20" s="172"/>
    </row>
    <row r="21" spans="1:20" ht="13.5" hidden="1" customHeight="1">
      <c r="A21" s="170"/>
    </row>
    <row r="22" spans="1:20" ht="15" customHeight="1">
      <c r="A22" s="173" t="s">
        <v>13</v>
      </c>
      <c r="B22" s="76" t="s">
        <v>14</v>
      </c>
      <c r="C22" s="76" t="s">
        <v>61</v>
      </c>
      <c r="D22" s="76" t="s">
        <v>39</v>
      </c>
      <c r="E22" s="76" t="s">
        <v>2</v>
      </c>
      <c r="F22" s="76" t="s">
        <v>70</v>
      </c>
      <c r="G22" s="76" t="s">
        <v>72</v>
      </c>
      <c r="H22" s="174">
        <v>0.25</v>
      </c>
      <c r="I22" s="175" t="s">
        <v>73</v>
      </c>
      <c r="J22" s="176"/>
      <c r="K22" s="177"/>
      <c r="L22" s="76" t="s">
        <v>75</v>
      </c>
      <c r="M22" s="76" t="s">
        <v>71</v>
      </c>
      <c r="N22" s="76" t="s">
        <v>60</v>
      </c>
      <c r="O22" s="67" t="s">
        <v>109</v>
      </c>
      <c r="P22" s="67" t="s">
        <v>101</v>
      </c>
      <c r="Q22" s="149" t="s">
        <v>107</v>
      </c>
      <c r="R22" s="149" t="s">
        <v>108</v>
      </c>
      <c r="S22" s="149" t="s">
        <v>101</v>
      </c>
    </row>
    <row r="23" spans="1:20">
      <c r="A23" s="173"/>
      <c r="B23" s="76"/>
      <c r="C23" s="76"/>
      <c r="D23" s="76"/>
      <c r="E23" s="76"/>
      <c r="F23" s="76"/>
      <c r="G23" s="76"/>
      <c r="H23" s="76"/>
      <c r="I23" s="178"/>
      <c r="J23" s="179"/>
      <c r="K23" s="180"/>
      <c r="L23" s="76"/>
      <c r="M23" s="76"/>
      <c r="N23" s="76"/>
      <c r="O23" s="68"/>
      <c r="P23" s="68"/>
      <c r="Q23" s="152"/>
      <c r="R23" s="152"/>
      <c r="S23" s="152"/>
    </row>
    <row r="24" spans="1:20" ht="29.25" customHeight="1">
      <c r="A24" s="173"/>
      <c r="B24" s="76"/>
      <c r="C24" s="76"/>
      <c r="D24" s="76"/>
      <c r="E24" s="76"/>
      <c r="F24" s="76"/>
      <c r="G24" s="76"/>
      <c r="H24" s="76"/>
      <c r="I24" s="181">
        <v>0.3</v>
      </c>
      <c r="J24" s="182">
        <v>0.2</v>
      </c>
      <c r="K24" s="36" t="s">
        <v>74</v>
      </c>
      <c r="L24" s="76"/>
      <c r="M24" s="76"/>
      <c r="N24" s="76"/>
      <c r="O24" s="69"/>
      <c r="P24" s="69"/>
      <c r="Q24" s="154"/>
      <c r="R24" s="154"/>
      <c r="S24" s="154"/>
    </row>
    <row r="25" spans="1:20" ht="15" customHeight="1">
      <c r="A25" s="183">
        <v>1</v>
      </c>
      <c r="B25" s="185" t="s">
        <v>10</v>
      </c>
      <c r="C25" s="185">
        <v>1</v>
      </c>
      <c r="D25" s="185">
        <v>17</v>
      </c>
      <c r="E25" s="185" t="s">
        <v>38</v>
      </c>
      <c r="F25" s="186">
        <v>5.59</v>
      </c>
      <c r="G25" s="187">
        <f>F25*17697</f>
        <v>98926.23</v>
      </c>
      <c r="H25" s="187">
        <f>G25*25%</f>
        <v>24731.557499999999</v>
      </c>
      <c r="I25" s="187"/>
      <c r="J25" s="187"/>
      <c r="K25" s="187"/>
      <c r="L25" s="187">
        <f>G25+H25+I25+J25+K25</f>
        <v>123657.78749999999</v>
      </c>
      <c r="M25" s="187">
        <f>(G25+H25)*10%</f>
        <v>12365.778749999999</v>
      </c>
      <c r="N25" s="187">
        <f>G25+H25</f>
        <v>123657.78749999999</v>
      </c>
      <c r="O25" s="50">
        <v>112376</v>
      </c>
      <c r="P25" s="51">
        <f>N25-O25</f>
        <v>11281.787499999991</v>
      </c>
      <c r="Q25" s="51">
        <f>L25+M25</f>
        <v>136023.56625</v>
      </c>
      <c r="R25" s="50">
        <v>123614</v>
      </c>
      <c r="S25" s="51">
        <f>Q25-R25</f>
        <v>12409.566250000003</v>
      </c>
    </row>
    <row r="26" spans="1:20" ht="16.5" customHeight="1">
      <c r="A26" s="183">
        <v>2</v>
      </c>
      <c r="B26" s="185" t="s">
        <v>10</v>
      </c>
      <c r="C26" s="185">
        <v>1</v>
      </c>
      <c r="D26" s="185">
        <v>13</v>
      </c>
      <c r="E26" s="185" t="s">
        <v>94</v>
      </c>
      <c r="F26" s="186">
        <v>5.17</v>
      </c>
      <c r="G26" s="187">
        <f t="shared" ref="G26:G53" si="0">F26*17697</f>
        <v>91493.49</v>
      </c>
      <c r="H26" s="187">
        <f t="shared" ref="H26:H27" si="1">G26*25%</f>
        <v>22873.372500000001</v>
      </c>
      <c r="I26" s="187"/>
      <c r="J26" s="187"/>
      <c r="K26" s="187"/>
      <c r="L26" s="187">
        <f t="shared" ref="L26:L54" si="2">G26+H26+I26+J26+K26</f>
        <v>114366.8625</v>
      </c>
      <c r="M26" s="187">
        <f t="shared" ref="M26:M31" si="3">(G26+H26)*10%</f>
        <v>11436.686250000001</v>
      </c>
      <c r="N26" s="187">
        <f t="shared" ref="N26:N35" si="4">G26+H26</f>
        <v>114366.8625</v>
      </c>
      <c r="O26" s="50">
        <v>103969</v>
      </c>
      <c r="P26" s="51">
        <f t="shared" ref="P26:P35" si="5">N26-O26</f>
        <v>10397.862500000003</v>
      </c>
      <c r="Q26" s="51">
        <f t="shared" ref="Q26:Q53" si="6">L26+M26</f>
        <v>125803.54875</v>
      </c>
      <c r="R26" s="50">
        <v>114365</v>
      </c>
      <c r="S26" s="51">
        <f t="shared" ref="S26:S54" si="7">Q26-R26</f>
        <v>11438.548750000002</v>
      </c>
    </row>
    <row r="27" spans="1:20" ht="15" customHeight="1">
      <c r="A27" s="183">
        <v>3</v>
      </c>
      <c r="B27" s="185" t="s">
        <v>10</v>
      </c>
      <c r="C27" s="185">
        <v>1</v>
      </c>
      <c r="D27" s="185">
        <v>26</v>
      </c>
      <c r="E27" s="185" t="s">
        <v>94</v>
      </c>
      <c r="F27" s="186">
        <v>5.62</v>
      </c>
      <c r="G27" s="187">
        <f t="shared" si="0"/>
        <v>99457.14</v>
      </c>
      <c r="H27" s="187">
        <f t="shared" si="1"/>
        <v>24864.285</v>
      </c>
      <c r="I27" s="187"/>
      <c r="J27" s="187"/>
      <c r="K27" s="187"/>
      <c r="L27" s="187">
        <f t="shared" si="2"/>
        <v>124321.425</v>
      </c>
      <c r="M27" s="187">
        <f t="shared" si="3"/>
        <v>12432.142500000002</v>
      </c>
      <c r="N27" s="187">
        <f t="shared" si="4"/>
        <v>124321.425</v>
      </c>
      <c r="O27" s="50">
        <v>113040</v>
      </c>
      <c r="P27" s="51">
        <f t="shared" si="5"/>
        <v>11281.425000000003</v>
      </c>
      <c r="Q27" s="51">
        <f t="shared" si="6"/>
        <v>136753.5675</v>
      </c>
      <c r="R27" s="50">
        <v>124344</v>
      </c>
      <c r="S27" s="51">
        <f t="shared" si="7"/>
        <v>12409.567500000005</v>
      </c>
    </row>
    <row r="28" spans="1:20" ht="15" customHeight="1">
      <c r="A28" s="183">
        <v>4</v>
      </c>
      <c r="B28" s="185" t="s">
        <v>10</v>
      </c>
      <c r="C28" s="185">
        <v>0.5</v>
      </c>
      <c r="D28" s="185">
        <v>17</v>
      </c>
      <c r="E28" s="185" t="s">
        <v>30</v>
      </c>
      <c r="F28" s="186">
        <v>4.0599999999999996</v>
      </c>
      <c r="G28" s="187">
        <v>35925</v>
      </c>
      <c r="H28" s="187">
        <f t="shared" ref="H28:H31" si="8">G28*25%</f>
        <v>8981.25</v>
      </c>
      <c r="I28" s="187"/>
      <c r="J28" s="187"/>
      <c r="K28" s="187"/>
      <c r="L28" s="187">
        <f t="shared" si="2"/>
        <v>44906.25</v>
      </c>
      <c r="M28" s="187">
        <f t="shared" si="3"/>
        <v>4490.625</v>
      </c>
      <c r="N28" s="187">
        <f t="shared" si="4"/>
        <v>44906.25</v>
      </c>
      <c r="O28" s="50">
        <v>35615</v>
      </c>
      <c r="P28" s="51">
        <f t="shared" si="5"/>
        <v>9291.25</v>
      </c>
      <c r="Q28" s="51">
        <f t="shared" si="6"/>
        <v>49396.875</v>
      </c>
      <c r="R28" s="50">
        <v>39177</v>
      </c>
      <c r="S28" s="51">
        <f t="shared" si="7"/>
        <v>10219.875</v>
      </c>
    </row>
    <row r="29" spans="1:20" ht="15" customHeight="1">
      <c r="A29" s="183">
        <v>5</v>
      </c>
      <c r="B29" s="185" t="s">
        <v>10</v>
      </c>
      <c r="C29" s="185">
        <v>0.5</v>
      </c>
      <c r="D29" s="185">
        <v>24</v>
      </c>
      <c r="E29" s="185" t="s">
        <v>85</v>
      </c>
      <c r="F29" s="186">
        <v>4.71</v>
      </c>
      <c r="G29" s="187">
        <v>41676</v>
      </c>
      <c r="H29" s="187">
        <f t="shared" si="8"/>
        <v>10419</v>
      </c>
      <c r="I29" s="187">
        <v>2655</v>
      </c>
      <c r="J29" s="187"/>
      <c r="K29" s="187"/>
      <c r="L29" s="187">
        <f t="shared" si="2"/>
        <v>54750</v>
      </c>
      <c r="M29" s="187">
        <f t="shared" si="3"/>
        <v>5209.5</v>
      </c>
      <c r="N29" s="187">
        <f t="shared" si="4"/>
        <v>52095</v>
      </c>
      <c r="O29" s="50">
        <v>41698</v>
      </c>
      <c r="P29" s="51">
        <f t="shared" si="5"/>
        <v>10397</v>
      </c>
      <c r="Q29" s="51">
        <f t="shared" si="6"/>
        <v>59959.5</v>
      </c>
      <c r="R29" s="50">
        <v>48523</v>
      </c>
      <c r="S29" s="51">
        <f t="shared" si="7"/>
        <v>11436.5</v>
      </c>
    </row>
    <row r="30" spans="1:20" ht="15" customHeight="1">
      <c r="A30" s="183">
        <v>6</v>
      </c>
      <c r="B30" s="185" t="s">
        <v>10</v>
      </c>
      <c r="C30" s="185">
        <v>1</v>
      </c>
      <c r="D30" s="185">
        <v>12</v>
      </c>
      <c r="E30" s="185" t="s">
        <v>30</v>
      </c>
      <c r="F30" s="186">
        <v>3.94</v>
      </c>
      <c r="G30" s="187">
        <f>F30*17697</f>
        <v>69726.179999999993</v>
      </c>
      <c r="H30" s="187">
        <f>G30*25%</f>
        <v>17431.544999999998</v>
      </c>
      <c r="I30" s="187"/>
      <c r="J30" s="187"/>
      <c r="K30" s="187"/>
      <c r="L30" s="187">
        <f t="shared" si="2"/>
        <v>87157.724999999991</v>
      </c>
      <c r="M30" s="187">
        <f t="shared" si="3"/>
        <v>8715.7724999999991</v>
      </c>
      <c r="N30" s="187">
        <v>87158</v>
      </c>
      <c r="O30" s="50">
        <v>68575</v>
      </c>
      <c r="P30" s="51">
        <v>18583</v>
      </c>
      <c r="Q30" s="51">
        <f t="shared" si="6"/>
        <v>95873.497499999998</v>
      </c>
      <c r="R30" s="50">
        <v>75432</v>
      </c>
      <c r="S30" s="51">
        <f t="shared" si="7"/>
        <v>20441.497499999998</v>
      </c>
    </row>
    <row r="31" spans="1:20" ht="15" customHeight="1">
      <c r="A31" s="183">
        <v>7</v>
      </c>
      <c r="B31" s="185" t="s">
        <v>10</v>
      </c>
      <c r="C31" s="185">
        <v>1</v>
      </c>
      <c r="D31" s="185">
        <v>5</v>
      </c>
      <c r="E31" s="185" t="s">
        <v>37</v>
      </c>
      <c r="F31" s="186">
        <v>4.59</v>
      </c>
      <c r="G31" s="187">
        <f t="shared" si="0"/>
        <v>81229.23</v>
      </c>
      <c r="H31" s="187">
        <f t="shared" si="8"/>
        <v>20307.307499999999</v>
      </c>
      <c r="I31" s="187"/>
      <c r="J31" s="187"/>
      <c r="K31" s="187"/>
      <c r="L31" s="187">
        <f t="shared" si="2"/>
        <v>101536.53749999999</v>
      </c>
      <c r="M31" s="187">
        <f t="shared" si="3"/>
        <v>10153.653749999999</v>
      </c>
      <c r="N31" s="187">
        <f t="shared" si="4"/>
        <v>101536.53749999999</v>
      </c>
      <c r="O31" s="50">
        <v>81185</v>
      </c>
      <c r="P31" s="51">
        <f t="shared" si="5"/>
        <v>20351.537499999991</v>
      </c>
      <c r="Q31" s="51">
        <f t="shared" si="6"/>
        <v>111690.19124999999</v>
      </c>
      <c r="R31" s="50">
        <v>89304</v>
      </c>
      <c r="S31" s="51">
        <f t="shared" si="7"/>
        <v>22386.191249999989</v>
      </c>
    </row>
    <row r="32" spans="1:20" ht="15" customHeight="1">
      <c r="A32" s="183">
        <v>8</v>
      </c>
      <c r="B32" s="185" t="s">
        <v>10</v>
      </c>
      <c r="C32" s="185">
        <v>0.5</v>
      </c>
      <c r="D32" s="185">
        <v>11</v>
      </c>
      <c r="E32" s="185" t="s">
        <v>33</v>
      </c>
      <c r="F32" s="186">
        <v>3.16</v>
      </c>
      <c r="G32" s="187">
        <v>27961</v>
      </c>
      <c r="H32" s="187"/>
      <c r="I32" s="187"/>
      <c r="J32" s="187"/>
      <c r="K32" s="187"/>
      <c r="L32" s="187">
        <f t="shared" si="2"/>
        <v>27961</v>
      </c>
      <c r="M32" s="187">
        <f>G32*10%</f>
        <v>2796.1000000000004</v>
      </c>
      <c r="N32" s="187">
        <f t="shared" si="4"/>
        <v>27961</v>
      </c>
      <c r="O32" s="50">
        <v>16635</v>
      </c>
      <c r="P32" s="51">
        <f t="shared" si="5"/>
        <v>11326</v>
      </c>
      <c r="Q32" s="51">
        <f t="shared" si="6"/>
        <v>30757.1</v>
      </c>
      <c r="R32" s="50">
        <v>18299</v>
      </c>
      <c r="S32" s="51">
        <f t="shared" si="7"/>
        <v>12458.099999999999</v>
      </c>
    </row>
    <row r="33" spans="1:19">
      <c r="A33" s="183">
        <v>9</v>
      </c>
      <c r="B33" s="185" t="s">
        <v>10</v>
      </c>
      <c r="C33" s="185">
        <v>1</v>
      </c>
      <c r="D33" s="185">
        <v>1</v>
      </c>
      <c r="E33" s="185" t="s">
        <v>30</v>
      </c>
      <c r="F33" s="186">
        <v>3.58</v>
      </c>
      <c r="G33" s="187">
        <f t="shared" si="0"/>
        <v>63355.26</v>
      </c>
      <c r="H33" s="187"/>
      <c r="I33" s="187"/>
      <c r="J33" s="187"/>
      <c r="K33" s="187"/>
      <c r="L33" s="187">
        <f t="shared" si="2"/>
        <v>63355.26</v>
      </c>
      <c r="M33" s="187">
        <f t="shared" ref="M33:M54" si="9">G33*10%</f>
        <v>6335.5260000000007</v>
      </c>
      <c r="N33" s="187">
        <f t="shared" si="4"/>
        <v>63355.26</v>
      </c>
      <c r="O33" s="50">
        <v>49021</v>
      </c>
      <c r="P33" s="51">
        <f t="shared" si="5"/>
        <v>14334.260000000002</v>
      </c>
      <c r="Q33" s="51">
        <f t="shared" si="6"/>
        <v>69690.786000000007</v>
      </c>
      <c r="R33" s="50">
        <v>53923</v>
      </c>
      <c r="S33" s="51">
        <f t="shared" si="7"/>
        <v>15767.786000000007</v>
      </c>
    </row>
    <row r="34" spans="1:19">
      <c r="A34" s="183">
        <v>10</v>
      </c>
      <c r="B34" s="185" t="s">
        <v>19</v>
      </c>
      <c r="C34" s="185">
        <v>0.5</v>
      </c>
      <c r="D34" s="185">
        <v>17</v>
      </c>
      <c r="E34" s="185" t="s">
        <v>32</v>
      </c>
      <c r="F34" s="186">
        <v>3.65</v>
      </c>
      <c r="G34" s="187">
        <v>32297</v>
      </c>
      <c r="H34" s="187"/>
      <c r="I34" s="187"/>
      <c r="J34" s="187"/>
      <c r="K34" s="187"/>
      <c r="L34" s="187">
        <f t="shared" si="2"/>
        <v>32297</v>
      </c>
      <c r="M34" s="187">
        <f t="shared" si="9"/>
        <v>3229.7000000000003</v>
      </c>
      <c r="N34" s="187">
        <f t="shared" si="4"/>
        <v>32297</v>
      </c>
      <c r="O34" s="50">
        <v>24156</v>
      </c>
      <c r="P34" s="51">
        <f t="shared" si="5"/>
        <v>8141</v>
      </c>
      <c r="Q34" s="51">
        <f t="shared" si="6"/>
        <v>35526.699999999997</v>
      </c>
      <c r="R34" s="50">
        <v>26572</v>
      </c>
      <c r="S34" s="51">
        <f t="shared" si="7"/>
        <v>8954.6999999999971</v>
      </c>
    </row>
    <row r="35" spans="1:19">
      <c r="A35" s="183">
        <v>11</v>
      </c>
      <c r="B35" s="185" t="s">
        <v>76</v>
      </c>
      <c r="C35" s="185">
        <v>1</v>
      </c>
      <c r="D35" s="185">
        <v>29</v>
      </c>
      <c r="E35" s="185" t="s">
        <v>31</v>
      </c>
      <c r="F35" s="186">
        <v>3.68</v>
      </c>
      <c r="G35" s="187">
        <f t="shared" si="0"/>
        <v>65124.960000000006</v>
      </c>
      <c r="H35" s="187"/>
      <c r="I35" s="187"/>
      <c r="J35" s="187"/>
      <c r="K35" s="187"/>
      <c r="L35" s="187">
        <f t="shared" si="2"/>
        <v>65124.960000000006</v>
      </c>
      <c r="M35" s="187">
        <f t="shared" si="9"/>
        <v>6512.496000000001</v>
      </c>
      <c r="N35" s="187">
        <f t="shared" si="4"/>
        <v>65124.960000000006</v>
      </c>
      <c r="O35" s="50">
        <v>45658</v>
      </c>
      <c r="P35" s="51">
        <f t="shared" si="5"/>
        <v>19466.960000000006</v>
      </c>
      <c r="Q35" s="51">
        <f t="shared" si="6"/>
        <v>71637.456000000006</v>
      </c>
      <c r="R35" s="50">
        <v>50224</v>
      </c>
      <c r="S35" s="51">
        <f t="shared" si="7"/>
        <v>21413.456000000006</v>
      </c>
    </row>
    <row r="36" spans="1:19">
      <c r="A36" s="183">
        <v>12</v>
      </c>
      <c r="B36" s="185" t="s">
        <v>19</v>
      </c>
      <c r="C36" s="185">
        <v>1</v>
      </c>
      <c r="D36" s="185">
        <v>23</v>
      </c>
      <c r="E36" s="185">
        <v>1</v>
      </c>
      <c r="F36" s="186">
        <v>2.77</v>
      </c>
      <c r="G36" s="187">
        <f t="shared" si="0"/>
        <v>49020.69</v>
      </c>
      <c r="H36" s="187"/>
      <c r="I36" s="187"/>
      <c r="J36" s="187"/>
      <c r="K36" s="187">
        <v>11960</v>
      </c>
      <c r="L36" s="187">
        <f t="shared" si="2"/>
        <v>60980.69</v>
      </c>
      <c r="M36" s="187">
        <f t="shared" si="9"/>
        <v>4902.0690000000004</v>
      </c>
      <c r="N36" s="187"/>
      <c r="O36" s="50"/>
      <c r="P36" s="51"/>
      <c r="Q36" s="51">
        <f t="shared" si="6"/>
        <v>65882.759000000005</v>
      </c>
      <c r="R36" s="50">
        <v>37990</v>
      </c>
      <c r="S36" s="51">
        <f t="shared" si="7"/>
        <v>27892.759000000005</v>
      </c>
    </row>
    <row r="37" spans="1:19">
      <c r="A37" s="183">
        <v>13</v>
      </c>
      <c r="B37" s="185" t="s">
        <v>19</v>
      </c>
      <c r="C37" s="185">
        <v>1</v>
      </c>
      <c r="D37" s="185">
        <v>2</v>
      </c>
      <c r="E37" s="185">
        <v>1</v>
      </c>
      <c r="F37" s="186">
        <v>2.77</v>
      </c>
      <c r="G37" s="187">
        <f t="shared" si="0"/>
        <v>49020.69</v>
      </c>
      <c r="H37" s="187"/>
      <c r="I37" s="187"/>
      <c r="J37" s="187"/>
      <c r="K37" s="187">
        <v>11960</v>
      </c>
      <c r="L37" s="187">
        <f t="shared" si="2"/>
        <v>60980.69</v>
      </c>
      <c r="M37" s="187">
        <f t="shared" si="9"/>
        <v>4902.0690000000004</v>
      </c>
      <c r="N37" s="187"/>
      <c r="O37" s="50"/>
      <c r="P37" s="51"/>
      <c r="Q37" s="51">
        <f t="shared" si="6"/>
        <v>65882.759000000005</v>
      </c>
      <c r="R37" s="50">
        <v>37990</v>
      </c>
      <c r="S37" s="51">
        <f t="shared" si="7"/>
        <v>27892.759000000005</v>
      </c>
    </row>
    <row r="38" spans="1:19">
      <c r="A38" s="183">
        <v>14</v>
      </c>
      <c r="B38" s="185" t="s">
        <v>19</v>
      </c>
      <c r="C38" s="185">
        <v>1</v>
      </c>
      <c r="D38" s="185">
        <v>16</v>
      </c>
      <c r="E38" s="185">
        <v>1</v>
      </c>
      <c r="F38" s="186">
        <v>2.77</v>
      </c>
      <c r="G38" s="187">
        <f t="shared" si="0"/>
        <v>49020.69</v>
      </c>
      <c r="H38" s="187"/>
      <c r="I38" s="187"/>
      <c r="J38" s="187"/>
      <c r="K38" s="187">
        <v>11960</v>
      </c>
      <c r="L38" s="187">
        <f t="shared" si="2"/>
        <v>60980.69</v>
      </c>
      <c r="M38" s="187">
        <f t="shared" si="9"/>
        <v>4902.0690000000004</v>
      </c>
      <c r="N38" s="187"/>
      <c r="O38" s="50"/>
      <c r="P38" s="51"/>
      <c r="Q38" s="51">
        <f t="shared" si="6"/>
        <v>65882.759000000005</v>
      </c>
      <c r="R38" s="50">
        <v>37990</v>
      </c>
      <c r="S38" s="51">
        <f t="shared" si="7"/>
        <v>27892.759000000005</v>
      </c>
    </row>
    <row r="39" spans="1:19" ht="15" customHeight="1">
      <c r="A39" s="183">
        <v>15</v>
      </c>
      <c r="B39" s="185" t="s">
        <v>19</v>
      </c>
      <c r="C39" s="185">
        <v>1</v>
      </c>
      <c r="D39" s="185" t="s">
        <v>79</v>
      </c>
      <c r="E39" s="185">
        <v>1</v>
      </c>
      <c r="F39" s="186">
        <v>2.77</v>
      </c>
      <c r="G39" s="187">
        <f t="shared" si="0"/>
        <v>49020.69</v>
      </c>
      <c r="H39" s="187"/>
      <c r="I39" s="187"/>
      <c r="J39" s="187">
        <v>3539</v>
      </c>
      <c r="K39" s="187"/>
      <c r="L39" s="187">
        <f t="shared" si="2"/>
        <v>52559.69</v>
      </c>
      <c r="M39" s="187">
        <f t="shared" si="9"/>
        <v>4902.0690000000004</v>
      </c>
      <c r="N39" s="187"/>
      <c r="O39" s="50"/>
      <c r="P39" s="51"/>
      <c r="Q39" s="51">
        <f t="shared" si="6"/>
        <v>57461.759000000005</v>
      </c>
      <c r="R39" s="50">
        <v>34686</v>
      </c>
      <c r="S39" s="51">
        <f t="shared" si="7"/>
        <v>22775.759000000005</v>
      </c>
    </row>
    <row r="40" spans="1:19">
      <c r="A40" s="183">
        <v>16</v>
      </c>
      <c r="B40" s="185" t="s">
        <v>76</v>
      </c>
      <c r="C40" s="185">
        <v>0.5</v>
      </c>
      <c r="D40" s="185">
        <v>3</v>
      </c>
      <c r="E40" s="185">
        <v>1</v>
      </c>
      <c r="F40" s="186">
        <v>2.77</v>
      </c>
      <c r="G40" s="187">
        <v>24510</v>
      </c>
      <c r="H40" s="187"/>
      <c r="I40" s="187"/>
      <c r="J40" s="187">
        <v>1770</v>
      </c>
      <c r="K40" s="187"/>
      <c r="L40" s="187">
        <f t="shared" si="2"/>
        <v>26280</v>
      </c>
      <c r="M40" s="187">
        <f t="shared" si="9"/>
        <v>2451</v>
      </c>
      <c r="N40" s="187"/>
      <c r="O40" s="50"/>
      <c r="P40" s="51"/>
      <c r="Q40" s="51">
        <f t="shared" si="6"/>
        <v>28731</v>
      </c>
      <c r="R40" s="50">
        <v>17343</v>
      </c>
      <c r="S40" s="51">
        <f t="shared" si="7"/>
        <v>11388</v>
      </c>
    </row>
    <row r="41" spans="1:19">
      <c r="A41" s="183">
        <v>17</v>
      </c>
      <c r="B41" s="185" t="s">
        <v>19</v>
      </c>
      <c r="C41" s="185">
        <v>0.5</v>
      </c>
      <c r="D41" s="185">
        <v>3</v>
      </c>
      <c r="E41" s="185">
        <v>1</v>
      </c>
      <c r="F41" s="186">
        <v>2.77</v>
      </c>
      <c r="G41" s="187">
        <v>24510</v>
      </c>
      <c r="H41" s="187"/>
      <c r="I41" s="187"/>
      <c r="J41" s="187">
        <v>1770</v>
      </c>
      <c r="K41" s="187"/>
      <c r="L41" s="187">
        <f t="shared" si="2"/>
        <v>26280</v>
      </c>
      <c r="M41" s="187">
        <f t="shared" si="9"/>
        <v>2451</v>
      </c>
      <c r="N41" s="187"/>
      <c r="O41" s="50"/>
      <c r="P41" s="51"/>
      <c r="Q41" s="51">
        <f t="shared" si="6"/>
        <v>28731</v>
      </c>
      <c r="R41" s="50">
        <v>17343</v>
      </c>
      <c r="S41" s="51">
        <f t="shared" si="7"/>
        <v>11388</v>
      </c>
    </row>
    <row r="42" spans="1:19">
      <c r="A42" s="183">
        <v>18</v>
      </c>
      <c r="B42" s="185" t="s">
        <v>19</v>
      </c>
      <c r="C42" s="185">
        <v>1</v>
      </c>
      <c r="D42" s="185">
        <v>11</v>
      </c>
      <c r="E42" s="185">
        <v>1</v>
      </c>
      <c r="F42" s="186">
        <v>2.77</v>
      </c>
      <c r="G42" s="187">
        <f t="shared" si="0"/>
        <v>49020.69</v>
      </c>
      <c r="H42" s="187"/>
      <c r="I42" s="187"/>
      <c r="J42" s="187">
        <v>3539</v>
      </c>
      <c r="K42" s="187"/>
      <c r="L42" s="187">
        <f t="shared" si="2"/>
        <v>52559.69</v>
      </c>
      <c r="M42" s="187">
        <f t="shared" si="9"/>
        <v>4902.0690000000004</v>
      </c>
      <c r="N42" s="187"/>
      <c r="O42" s="50"/>
      <c r="P42" s="51"/>
      <c r="Q42" s="51">
        <f t="shared" si="6"/>
        <v>57461.759000000005</v>
      </c>
      <c r="R42" s="50">
        <v>34686</v>
      </c>
      <c r="S42" s="51">
        <f t="shared" si="7"/>
        <v>22775.759000000005</v>
      </c>
    </row>
    <row r="43" spans="1:19">
      <c r="A43" s="183">
        <v>19</v>
      </c>
      <c r="B43" s="185" t="s">
        <v>19</v>
      </c>
      <c r="C43" s="185">
        <v>1</v>
      </c>
      <c r="D43" s="185">
        <v>22</v>
      </c>
      <c r="E43" s="185">
        <v>1</v>
      </c>
      <c r="F43" s="186">
        <v>2.77</v>
      </c>
      <c r="G43" s="187">
        <f t="shared" si="0"/>
        <v>49020.69</v>
      </c>
      <c r="H43" s="187"/>
      <c r="I43" s="187"/>
      <c r="J43" s="187">
        <v>3539</v>
      </c>
      <c r="K43" s="187"/>
      <c r="L43" s="187">
        <f t="shared" si="2"/>
        <v>52559.69</v>
      </c>
      <c r="M43" s="187">
        <f t="shared" si="9"/>
        <v>4902.0690000000004</v>
      </c>
      <c r="N43" s="187"/>
      <c r="O43" s="50"/>
      <c r="P43" s="51"/>
      <c r="Q43" s="51">
        <f t="shared" si="6"/>
        <v>57461.759000000005</v>
      </c>
      <c r="R43" s="50">
        <v>34686</v>
      </c>
      <c r="S43" s="51">
        <f t="shared" si="7"/>
        <v>22775.759000000005</v>
      </c>
    </row>
    <row r="44" spans="1:19">
      <c r="A44" s="183">
        <v>20</v>
      </c>
      <c r="B44" s="185" t="s">
        <v>19</v>
      </c>
      <c r="C44" s="185">
        <v>1</v>
      </c>
      <c r="D44" s="185">
        <v>4</v>
      </c>
      <c r="E44" s="185">
        <v>1</v>
      </c>
      <c r="F44" s="186">
        <v>2.77</v>
      </c>
      <c r="G44" s="187">
        <f t="shared" si="0"/>
        <v>49020.69</v>
      </c>
      <c r="H44" s="187"/>
      <c r="I44" s="187"/>
      <c r="J44" s="187">
        <v>3539</v>
      </c>
      <c r="K44" s="187"/>
      <c r="L44" s="187">
        <f t="shared" si="2"/>
        <v>52559.69</v>
      </c>
      <c r="M44" s="187">
        <f t="shared" si="9"/>
        <v>4902.0690000000004</v>
      </c>
      <c r="N44" s="187"/>
      <c r="O44" s="50"/>
      <c r="P44" s="51"/>
      <c r="Q44" s="51">
        <f t="shared" si="6"/>
        <v>57461.759000000005</v>
      </c>
      <c r="R44" s="50">
        <v>34686</v>
      </c>
      <c r="S44" s="51">
        <f t="shared" si="7"/>
        <v>22775.759000000005</v>
      </c>
    </row>
    <row r="45" spans="1:19">
      <c r="A45" s="183">
        <v>21</v>
      </c>
      <c r="B45" s="185" t="s">
        <v>19</v>
      </c>
      <c r="C45" s="185">
        <v>0.5</v>
      </c>
      <c r="D45" s="185">
        <v>1</v>
      </c>
      <c r="E45" s="185">
        <v>1</v>
      </c>
      <c r="F45" s="186">
        <v>2.77</v>
      </c>
      <c r="G45" s="187">
        <v>24510</v>
      </c>
      <c r="H45" s="187"/>
      <c r="I45" s="187">
        <v>2654</v>
      </c>
      <c r="J45" s="187"/>
      <c r="K45" s="187"/>
      <c r="L45" s="187">
        <f t="shared" si="2"/>
        <v>27164</v>
      </c>
      <c r="M45" s="187">
        <f t="shared" si="9"/>
        <v>2451</v>
      </c>
      <c r="N45" s="187"/>
      <c r="O45" s="50"/>
      <c r="P45" s="51"/>
      <c r="Q45" s="51">
        <f t="shared" si="6"/>
        <v>29615</v>
      </c>
      <c r="R45" s="50">
        <v>18226</v>
      </c>
      <c r="S45" s="51">
        <f t="shared" si="7"/>
        <v>11389</v>
      </c>
    </row>
    <row r="46" spans="1:19">
      <c r="A46" s="183">
        <v>22</v>
      </c>
      <c r="B46" s="185" t="s">
        <v>19</v>
      </c>
      <c r="C46" s="185">
        <v>0.5</v>
      </c>
      <c r="D46" s="185">
        <v>24</v>
      </c>
      <c r="E46" s="185">
        <v>1</v>
      </c>
      <c r="F46" s="186">
        <v>2.77</v>
      </c>
      <c r="G46" s="187">
        <v>24510</v>
      </c>
      <c r="H46" s="187"/>
      <c r="I46" s="187"/>
      <c r="J46" s="187">
        <v>1770</v>
      </c>
      <c r="K46" s="187"/>
      <c r="L46" s="187">
        <f t="shared" si="2"/>
        <v>26280</v>
      </c>
      <c r="M46" s="187">
        <f t="shared" si="9"/>
        <v>2451</v>
      </c>
      <c r="N46" s="187"/>
      <c r="O46" s="50"/>
      <c r="P46" s="51"/>
      <c r="Q46" s="51">
        <f t="shared" si="6"/>
        <v>28731</v>
      </c>
      <c r="R46" s="50">
        <v>17342</v>
      </c>
      <c r="S46" s="51">
        <f t="shared" si="7"/>
        <v>11389</v>
      </c>
    </row>
    <row r="47" spans="1:19">
      <c r="A47" s="183">
        <v>23</v>
      </c>
      <c r="B47" s="185" t="s">
        <v>19</v>
      </c>
      <c r="C47" s="185">
        <v>1</v>
      </c>
      <c r="D47" s="185">
        <v>10</v>
      </c>
      <c r="E47" s="185">
        <v>1</v>
      </c>
      <c r="F47" s="186">
        <v>2.77</v>
      </c>
      <c r="G47" s="187">
        <f t="shared" si="0"/>
        <v>49020.69</v>
      </c>
      <c r="H47" s="187"/>
      <c r="I47" s="187"/>
      <c r="J47" s="187"/>
      <c r="K47" s="187"/>
      <c r="L47" s="187">
        <f t="shared" si="2"/>
        <v>49020.69</v>
      </c>
      <c r="M47" s="187">
        <f t="shared" si="9"/>
        <v>4902.0690000000004</v>
      </c>
      <c r="N47" s="187"/>
      <c r="O47" s="50"/>
      <c r="P47" s="51"/>
      <c r="Q47" s="51">
        <f t="shared" si="6"/>
        <v>53922.759000000005</v>
      </c>
      <c r="R47" s="50">
        <v>31147</v>
      </c>
      <c r="S47" s="51">
        <f t="shared" si="7"/>
        <v>22775.759000000005</v>
      </c>
    </row>
    <row r="48" spans="1:19">
      <c r="A48" s="183">
        <v>24</v>
      </c>
      <c r="B48" s="185" t="s">
        <v>19</v>
      </c>
      <c r="C48" s="185">
        <v>1</v>
      </c>
      <c r="D48" s="185">
        <v>8</v>
      </c>
      <c r="E48" s="185">
        <v>1</v>
      </c>
      <c r="F48" s="186">
        <v>2.77</v>
      </c>
      <c r="G48" s="187">
        <f t="shared" si="0"/>
        <v>49020.69</v>
      </c>
      <c r="H48" s="187"/>
      <c r="I48" s="187"/>
      <c r="J48" s="187"/>
      <c r="K48" s="187"/>
      <c r="L48" s="187">
        <f t="shared" si="2"/>
        <v>49020.69</v>
      </c>
      <c r="M48" s="187">
        <f t="shared" si="9"/>
        <v>4902.0690000000004</v>
      </c>
      <c r="N48" s="187"/>
      <c r="O48" s="50"/>
      <c r="P48" s="51"/>
      <c r="Q48" s="51">
        <f t="shared" si="6"/>
        <v>53922.759000000005</v>
      </c>
      <c r="R48" s="50">
        <v>31147</v>
      </c>
      <c r="S48" s="51">
        <f t="shared" si="7"/>
        <v>22775.759000000005</v>
      </c>
    </row>
    <row r="49" spans="1:20" ht="15.75" customHeight="1">
      <c r="A49" s="183">
        <v>25</v>
      </c>
      <c r="B49" s="185" t="s">
        <v>76</v>
      </c>
      <c r="C49" s="185">
        <v>1</v>
      </c>
      <c r="D49" s="185">
        <v>16</v>
      </c>
      <c r="E49" s="185">
        <v>3</v>
      </c>
      <c r="F49" s="186">
        <v>2.84</v>
      </c>
      <c r="G49" s="187">
        <f t="shared" si="0"/>
        <v>50259.479999999996</v>
      </c>
      <c r="H49" s="187"/>
      <c r="I49" s="187"/>
      <c r="J49" s="187"/>
      <c r="K49" s="187"/>
      <c r="L49" s="187">
        <f t="shared" si="2"/>
        <v>50259.479999999996</v>
      </c>
      <c r="M49" s="187">
        <f t="shared" si="9"/>
        <v>5025.9480000000003</v>
      </c>
      <c r="N49" s="187"/>
      <c r="O49" s="50"/>
      <c r="P49" s="51"/>
      <c r="Q49" s="51">
        <f t="shared" si="6"/>
        <v>55285.428</v>
      </c>
      <c r="R49" s="50">
        <v>35624</v>
      </c>
      <c r="S49" s="51">
        <f t="shared" si="7"/>
        <v>19661.428</v>
      </c>
    </row>
    <row r="50" spans="1:20" ht="15" customHeight="1">
      <c r="A50" s="183">
        <v>26</v>
      </c>
      <c r="B50" s="185" t="s">
        <v>19</v>
      </c>
      <c r="C50" s="185">
        <v>1</v>
      </c>
      <c r="D50" s="185">
        <v>15</v>
      </c>
      <c r="E50" s="185">
        <v>3</v>
      </c>
      <c r="F50" s="186">
        <v>2.84</v>
      </c>
      <c r="G50" s="187">
        <f t="shared" si="0"/>
        <v>50259.479999999996</v>
      </c>
      <c r="H50" s="187"/>
      <c r="I50" s="187"/>
      <c r="J50" s="187"/>
      <c r="K50" s="187"/>
      <c r="L50" s="187">
        <f t="shared" si="2"/>
        <v>50259.479999999996</v>
      </c>
      <c r="M50" s="187">
        <f t="shared" si="9"/>
        <v>5025.9480000000003</v>
      </c>
      <c r="N50" s="187"/>
      <c r="O50" s="50"/>
      <c r="P50" s="51"/>
      <c r="Q50" s="51">
        <f t="shared" si="6"/>
        <v>55285.428</v>
      </c>
      <c r="R50" s="50">
        <v>35624</v>
      </c>
      <c r="S50" s="51">
        <f t="shared" si="7"/>
        <v>19661.428</v>
      </c>
    </row>
    <row r="51" spans="1:20" ht="15" customHeight="1">
      <c r="A51" s="183">
        <v>27</v>
      </c>
      <c r="B51" s="185" t="s">
        <v>19</v>
      </c>
      <c r="C51" s="185">
        <v>0.5</v>
      </c>
      <c r="D51" s="185">
        <v>6</v>
      </c>
      <c r="E51" s="185">
        <v>1</v>
      </c>
      <c r="F51" s="186">
        <v>2.77</v>
      </c>
      <c r="G51" s="187">
        <v>24510</v>
      </c>
      <c r="H51" s="187"/>
      <c r="I51" s="187"/>
      <c r="J51" s="187"/>
      <c r="K51" s="187"/>
      <c r="L51" s="187">
        <f t="shared" si="2"/>
        <v>24510</v>
      </c>
      <c r="M51" s="187">
        <f t="shared" si="9"/>
        <v>2451</v>
      </c>
      <c r="N51" s="187"/>
      <c r="O51" s="50"/>
      <c r="P51" s="51"/>
      <c r="Q51" s="51">
        <f t="shared" si="6"/>
        <v>26961</v>
      </c>
      <c r="R51" s="50">
        <v>15573</v>
      </c>
      <c r="S51" s="51">
        <f t="shared" si="7"/>
        <v>11388</v>
      </c>
    </row>
    <row r="52" spans="1:20" ht="15" customHeight="1">
      <c r="A52" s="183">
        <v>27</v>
      </c>
      <c r="B52" s="185" t="s">
        <v>19</v>
      </c>
      <c r="C52" s="185">
        <v>0.5</v>
      </c>
      <c r="D52" s="185">
        <v>6</v>
      </c>
      <c r="E52" s="185" t="s">
        <v>33</v>
      </c>
      <c r="F52" s="186">
        <v>3.08</v>
      </c>
      <c r="G52" s="187">
        <v>27253</v>
      </c>
      <c r="H52" s="187"/>
      <c r="I52" s="187"/>
      <c r="J52" s="187">
        <v>1770</v>
      </c>
      <c r="K52" s="187"/>
      <c r="L52" s="187">
        <f t="shared" si="2"/>
        <v>29023</v>
      </c>
      <c r="M52" s="187">
        <f t="shared" si="9"/>
        <v>2725.3</v>
      </c>
      <c r="N52" s="187"/>
      <c r="O52" s="50"/>
      <c r="P52" s="51"/>
      <c r="Q52" s="51">
        <f t="shared" si="6"/>
        <v>31748.3</v>
      </c>
      <c r="R52" s="50">
        <v>18900</v>
      </c>
      <c r="S52" s="51">
        <f t="shared" si="7"/>
        <v>12848.3</v>
      </c>
    </row>
    <row r="53" spans="1:20" ht="15" customHeight="1">
      <c r="A53" s="183">
        <v>28</v>
      </c>
      <c r="B53" s="185" t="s">
        <v>19</v>
      </c>
      <c r="C53" s="185">
        <v>1</v>
      </c>
      <c r="D53" s="185">
        <v>13</v>
      </c>
      <c r="E53" s="185">
        <v>1</v>
      </c>
      <c r="F53" s="186">
        <v>2.77</v>
      </c>
      <c r="G53" s="187">
        <f t="shared" si="0"/>
        <v>49020.69</v>
      </c>
      <c r="H53" s="187"/>
      <c r="I53" s="187"/>
      <c r="J53" s="187"/>
      <c r="K53" s="187"/>
      <c r="L53" s="187">
        <f t="shared" si="2"/>
        <v>49020.69</v>
      </c>
      <c r="M53" s="187">
        <f t="shared" si="9"/>
        <v>4902.0690000000004</v>
      </c>
      <c r="N53" s="187"/>
      <c r="O53" s="50"/>
      <c r="P53" s="51"/>
      <c r="Q53" s="51">
        <f t="shared" si="6"/>
        <v>53922.759000000005</v>
      </c>
      <c r="R53" s="50">
        <v>31147</v>
      </c>
      <c r="S53" s="51">
        <f t="shared" si="7"/>
        <v>22775.759000000005</v>
      </c>
    </row>
    <row r="54" spans="1:20" ht="15" customHeight="1">
      <c r="A54" s="183">
        <v>29</v>
      </c>
      <c r="B54" s="185" t="s">
        <v>19</v>
      </c>
      <c r="C54" s="185">
        <v>0.5</v>
      </c>
      <c r="D54" s="185">
        <v>11</v>
      </c>
      <c r="E54" s="185">
        <v>1</v>
      </c>
      <c r="F54" s="186">
        <v>2.77</v>
      </c>
      <c r="G54" s="187">
        <v>24510</v>
      </c>
      <c r="H54" s="187"/>
      <c r="I54" s="187"/>
      <c r="J54" s="187"/>
      <c r="K54" s="187"/>
      <c r="L54" s="187">
        <f t="shared" si="2"/>
        <v>24510</v>
      </c>
      <c r="M54" s="187">
        <f t="shared" si="9"/>
        <v>2451</v>
      </c>
      <c r="N54" s="187"/>
      <c r="O54" s="50"/>
      <c r="P54" s="51"/>
      <c r="Q54" s="51">
        <v>26961</v>
      </c>
      <c r="R54" s="50">
        <v>15573</v>
      </c>
      <c r="S54" s="51">
        <f t="shared" si="7"/>
        <v>11388</v>
      </c>
    </row>
    <row r="55" spans="1:20">
      <c r="A55" s="188"/>
      <c r="B55" s="188"/>
      <c r="C55" s="189">
        <v>24.5</v>
      </c>
      <c r="D55" s="190"/>
      <c r="E55" s="190"/>
      <c r="F55" s="190"/>
      <c r="G55" s="191">
        <f>SUM(G25:G54)</f>
        <v>1472210.3499999994</v>
      </c>
      <c r="H55" s="192">
        <f>SUM(H25:H54)</f>
        <v>129608.31749999999</v>
      </c>
      <c r="I55" s="192">
        <f>SUM(I25:I49)</f>
        <v>5309</v>
      </c>
      <c r="J55" s="192">
        <f>SUM(J39:J53)</f>
        <v>21236</v>
      </c>
      <c r="K55" s="191">
        <f>SUM(K25:K49)</f>
        <v>35880</v>
      </c>
      <c r="L55" s="191">
        <f>SUM(L25:L54)</f>
        <v>1664243.6674999995</v>
      </c>
      <c r="M55" s="191">
        <f>SUM(M25:M54)</f>
        <v>160181.86674999999</v>
      </c>
      <c r="N55" s="191">
        <f t="shared" ref="N55:P55" si="10">SUM(N25:N53)</f>
        <v>836780.0824999999</v>
      </c>
      <c r="O55" s="193">
        <f t="shared" si="10"/>
        <v>691928</v>
      </c>
      <c r="P55" s="194">
        <f t="shared" si="10"/>
        <v>144852.08250000002</v>
      </c>
      <c r="Q55" s="144">
        <f>SUM(Q25:Q54)</f>
        <v>1824425.5342500007</v>
      </c>
      <c r="R55" s="145">
        <f>SUM(R25:R54)</f>
        <v>1301480</v>
      </c>
      <c r="S55" s="144">
        <f>SUM(S25:S54)</f>
        <v>522945.5342500002</v>
      </c>
    </row>
    <row r="56" spans="1:20">
      <c r="A56" s="195"/>
    </row>
    <row r="57" spans="1:20">
      <c r="A57" s="196" t="s">
        <v>22</v>
      </c>
      <c r="B57" s="197"/>
      <c r="C57" s="197"/>
      <c r="D57" s="197"/>
      <c r="E57" s="197"/>
      <c r="F57" s="197"/>
      <c r="G57" s="197"/>
      <c r="O57" s="198"/>
      <c r="P57" s="198"/>
      <c r="Q57" s="198"/>
      <c r="R57" s="198"/>
      <c r="S57" s="198"/>
      <c r="T57" s="198"/>
    </row>
  </sheetData>
  <mergeCells count="20">
    <mergeCell ref="M22:M24"/>
    <mergeCell ref="N22:N24"/>
    <mergeCell ref="A11:D15"/>
    <mergeCell ref="A19:M20"/>
    <mergeCell ref="A22:A24"/>
    <mergeCell ref="B22:B24"/>
    <mergeCell ref="C22:C24"/>
    <mergeCell ref="D22:D24"/>
    <mergeCell ref="E22:E24"/>
    <mergeCell ref="F22:F24"/>
    <mergeCell ref="B57:G57"/>
    <mergeCell ref="G22:G24"/>
    <mergeCell ref="H22:H24"/>
    <mergeCell ref="I22:K23"/>
    <mergeCell ref="L22:L24"/>
    <mergeCell ref="Q22:Q24"/>
    <mergeCell ref="R22:R24"/>
    <mergeCell ref="S22:S24"/>
    <mergeCell ref="O22:O24"/>
    <mergeCell ref="P22:P24"/>
  </mergeCells>
  <pageMargins left="0.15748031496062992" right="0.19685039370078741" top="0.15748031496062992" bottom="0.19685039370078741" header="0.31496062992125984" footer="0.15748031496062992"/>
  <pageSetup paperSize="9" scale="7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N22"/>
  <sheetViews>
    <sheetView workbookViewId="0">
      <selection activeCell="F14" sqref="F14"/>
    </sheetView>
  </sheetViews>
  <sheetFormatPr defaultRowHeight="15"/>
  <cols>
    <col min="1" max="1" width="3.85546875" style="31" customWidth="1"/>
    <col min="2" max="2" width="7" style="31" customWidth="1"/>
    <col min="3" max="3" width="10.42578125" style="31" customWidth="1"/>
    <col min="4" max="4" width="6.5703125" style="31" customWidth="1"/>
    <col min="5" max="5" width="9.140625" style="31" customWidth="1"/>
    <col min="6" max="6" width="10.42578125" style="31" customWidth="1"/>
    <col min="7" max="7" width="8.7109375" style="31" customWidth="1"/>
    <col min="8" max="8" width="8.28515625" style="31" customWidth="1"/>
    <col min="9" max="9" width="7.28515625" style="31" customWidth="1"/>
    <col min="10" max="10" width="9.28515625" style="31" customWidth="1"/>
    <col min="11" max="11" width="8.5703125" style="31" customWidth="1"/>
    <col min="12" max="12" width="11.28515625" style="31" customWidth="1"/>
    <col min="13" max="13" width="11.140625" style="31" customWidth="1"/>
    <col min="14" max="14" width="10.28515625" style="31" customWidth="1"/>
    <col min="15" max="15" width="6.85546875" style="31" customWidth="1"/>
    <col min="16" max="16384" width="9.140625" style="31"/>
  </cols>
  <sheetData>
    <row r="2" spans="1:14">
      <c r="B2" s="199"/>
      <c r="C2" s="199"/>
      <c r="D2" s="199"/>
      <c r="E2" s="199"/>
      <c r="F2" s="199"/>
    </row>
    <row r="3" spans="1:14">
      <c r="B3" s="199"/>
      <c r="C3" s="199"/>
      <c r="D3" s="199"/>
      <c r="E3" s="199"/>
      <c r="F3" s="199"/>
    </row>
    <row r="4" spans="1:14" ht="15" customHeight="1">
      <c r="B4" s="199"/>
      <c r="C4" s="199"/>
      <c r="D4" s="199"/>
      <c r="E4" s="199"/>
      <c r="F4" s="199"/>
    </row>
    <row r="5" spans="1:14" ht="15" customHeight="1">
      <c r="B5" s="199"/>
      <c r="C5" s="199"/>
      <c r="D5" s="199"/>
      <c r="E5" s="199"/>
      <c r="F5" s="199"/>
    </row>
    <row r="6" spans="1:14" ht="15" customHeight="1">
      <c r="B6" s="199"/>
      <c r="C6" s="199"/>
      <c r="D6" s="199"/>
      <c r="E6" s="199"/>
      <c r="F6" s="199"/>
    </row>
    <row r="7" spans="1:14" ht="15" customHeight="1">
      <c r="B7" s="35"/>
      <c r="C7" s="35"/>
      <c r="D7" s="35"/>
      <c r="E7" s="35"/>
      <c r="F7" s="35"/>
    </row>
    <row r="8" spans="1:14" ht="15" customHeight="1">
      <c r="A8" s="200" t="s">
        <v>102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</row>
    <row r="9" spans="1:14" ht="15" customHeight="1">
      <c r="A9" s="200" t="s">
        <v>83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</row>
    <row r="10" spans="1:14" ht="15" customHeight="1">
      <c r="A10" s="201" t="s">
        <v>116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</row>
    <row r="11" spans="1:14" ht="15" customHeight="1">
      <c r="B11" s="35"/>
      <c r="C11" s="35"/>
      <c r="D11" s="35"/>
      <c r="E11" s="35"/>
      <c r="F11" s="35"/>
    </row>
    <row r="13" spans="1:14" ht="52.5" customHeight="1">
      <c r="A13" s="38" t="s">
        <v>13</v>
      </c>
      <c r="B13" s="202" t="s">
        <v>14</v>
      </c>
      <c r="C13" s="202" t="s">
        <v>65</v>
      </c>
      <c r="D13" s="202" t="s">
        <v>39</v>
      </c>
      <c r="E13" s="202" t="s">
        <v>81</v>
      </c>
      <c r="F13" s="202" t="s">
        <v>40</v>
      </c>
      <c r="G13" s="202" t="s">
        <v>5</v>
      </c>
      <c r="H13" s="202" t="s">
        <v>82</v>
      </c>
      <c r="I13" s="203">
        <v>0.3</v>
      </c>
      <c r="J13" s="203">
        <v>0.7</v>
      </c>
      <c r="K13" s="203">
        <v>1</v>
      </c>
      <c r="L13" s="204" t="s">
        <v>72</v>
      </c>
      <c r="M13" s="205" t="s">
        <v>108</v>
      </c>
      <c r="N13" s="205" t="s">
        <v>101</v>
      </c>
    </row>
    <row r="14" spans="1:14" ht="15.75" customHeight="1">
      <c r="A14" s="206">
        <v>1</v>
      </c>
      <c r="B14" s="206" t="s">
        <v>10</v>
      </c>
      <c r="C14" s="206" t="s">
        <v>119</v>
      </c>
      <c r="D14" s="206">
        <v>13</v>
      </c>
      <c r="E14" s="206" t="s">
        <v>35</v>
      </c>
      <c r="F14" s="206">
        <v>4.95</v>
      </c>
      <c r="G14" s="207">
        <f>F14*17697</f>
        <v>87600.150000000009</v>
      </c>
      <c r="H14" s="207">
        <v>9</v>
      </c>
      <c r="I14" s="208"/>
      <c r="J14" s="209">
        <v>30655</v>
      </c>
      <c r="K14" s="208"/>
      <c r="L14" s="207">
        <v>30655</v>
      </c>
      <c r="M14" s="210">
        <v>25333</v>
      </c>
      <c r="N14" s="210">
        <f>L14-M14</f>
        <v>5322</v>
      </c>
    </row>
    <row r="15" spans="1:14" ht="15.75" customHeight="1">
      <c r="A15" s="210">
        <v>2</v>
      </c>
      <c r="B15" s="210" t="s">
        <v>10</v>
      </c>
      <c r="C15" s="210" t="s">
        <v>11</v>
      </c>
      <c r="D15" s="210">
        <v>15</v>
      </c>
      <c r="E15" s="210" t="s">
        <v>35</v>
      </c>
      <c r="F15" s="210">
        <v>4.95</v>
      </c>
      <c r="G15" s="207">
        <f t="shared" ref="G15:G18" si="0">F15*17697</f>
        <v>87600.150000000009</v>
      </c>
      <c r="H15" s="212">
        <v>18</v>
      </c>
      <c r="I15" s="212"/>
      <c r="J15" s="212"/>
      <c r="K15" s="212">
        <v>87600</v>
      </c>
      <c r="L15" s="212">
        <v>87600</v>
      </c>
      <c r="M15" s="210">
        <v>72378</v>
      </c>
      <c r="N15" s="210">
        <f t="shared" ref="N15:N18" si="1">L15-M15</f>
        <v>15222</v>
      </c>
    </row>
    <row r="16" spans="1:14" ht="15.75" customHeight="1">
      <c r="A16" s="210">
        <v>3</v>
      </c>
      <c r="B16" s="210" t="s">
        <v>10</v>
      </c>
      <c r="C16" s="210" t="s">
        <v>52</v>
      </c>
      <c r="D16" s="210">
        <v>26</v>
      </c>
      <c r="E16" s="210" t="s">
        <v>35</v>
      </c>
      <c r="F16" s="210">
        <v>5.2</v>
      </c>
      <c r="G16" s="207">
        <f t="shared" si="0"/>
        <v>92024.400000000009</v>
      </c>
      <c r="H16" s="212">
        <v>18</v>
      </c>
      <c r="I16" s="212"/>
      <c r="J16" s="212">
        <v>64411</v>
      </c>
      <c r="K16" s="212"/>
      <c r="L16" s="212">
        <v>64411</v>
      </c>
      <c r="M16" s="210">
        <v>53268</v>
      </c>
      <c r="N16" s="210">
        <f t="shared" si="1"/>
        <v>11143</v>
      </c>
    </row>
    <row r="17" spans="1:14" ht="15.75" customHeight="1">
      <c r="A17" s="210">
        <v>4</v>
      </c>
      <c r="B17" s="210" t="s">
        <v>10</v>
      </c>
      <c r="C17" s="210" t="s">
        <v>43</v>
      </c>
      <c r="D17" s="210">
        <v>27</v>
      </c>
      <c r="E17" s="210" t="s">
        <v>35</v>
      </c>
      <c r="F17" s="210">
        <v>5.2</v>
      </c>
      <c r="G17" s="207">
        <f t="shared" si="0"/>
        <v>92024.400000000009</v>
      </c>
      <c r="H17" s="212">
        <v>18</v>
      </c>
      <c r="I17" s="212">
        <v>27604</v>
      </c>
      <c r="J17" s="212"/>
      <c r="K17" s="212"/>
      <c r="L17" s="212">
        <v>27604</v>
      </c>
      <c r="M17" s="210">
        <v>22829</v>
      </c>
      <c r="N17" s="210">
        <f t="shared" si="1"/>
        <v>4775</v>
      </c>
    </row>
    <row r="18" spans="1:14" ht="15.75" customHeight="1">
      <c r="A18" s="210">
        <v>5</v>
      </c>
      <c r="B18" s="210" t="s">
        <v>80</v>
      </c>
      <c r="C18" s="210" t="s">
        <v>52</v>
      </c>
      <c r="D18" s="210">
        <v>32</v>
      </c>
      <c r="E18" s="210" t="s">
        <v>88</v>
      </c>
      <c r="F18" s="210">
        <v>4.3899999999999997</v>
      </c>
      <c r="G18" s="207">
        <f t="shared" si="0"/>
        <v>77689.829999999987</v>
      </c>
      <c r="H18" s="212">
        <v>18</v>
      </c>
      <c r="I18" s="212"/>
      <c r="J18" s="212">
        <v>54381</v>
      </c>
      <c r="K18" s="212"/>
      <c r="L18" s="212">
        <v>54381</v>
      </c>
      <c r="M18" s="210">
        <v>42243</v>
      </c>
      <c r="N18" s="210">
        <f t="shared" si="1"/>
        <v>12138</v>
      </c>
    </row>
    <row r="19" spans="1:14" ht="18" customHeight="1">
      <c r="A19" s="211"/>
      <c r="B19" s="210"/>
      <c r="C19" s="210"/>
      <c r="D19" s="210"/>
      <c r="E19" s="210"/>
      <c r="F19" s="210"/>
      <c r="G19" s="213"/>
      <c r="H19" s="213"/>
      <c r="I19" s="214">
        <f>SUM(I15:I18)</f>
        <v>27604</v>
      </c>
      <c r="J19" s="214">
        <f>SUM(J14:J18)</f>
        <v>149447</v>
      </c>
      <c r="K19" s="214">
        <f>SUM(K15:K18)</f>
        <v>87600</v>
      </c>
      <c r="L19" s="215">
        <f>SUM(L14:L18)</f>
        <v>264651</v>
      </c>
      <c r="M19" s="215">
        <f>SUM(M14:M18)</f>
        <v>216051</v>
      </c>
      <c r="N19" s="215">
        <f>SUM(N14:N18)</f>
        <v>48600</v>
      </c>
    </row>
    <row r="20" spans="1:14" ht="15.75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</row>
    <row r="21" spans="1:14" ht="15.75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</row>
    <row r="22" spans="1:14" ht="15.75">
      <c r="A22" s="169"/>
      <c r="B22" s="216"/>
      <c r="C22" s="216"/>
      <c r="D22" s="216"/>
      <c r="E22" s="169"/>
      <c r="F22" s="169"/>
      <c r="G22" s="169"/>
      <c r="H22" s="169"/>
      <c r="I22" s="169"/>
      <c r="J22" s="169"/>
      <c r="K22" s="169"/>
      <c r="L22" s="169"/>
    </row>
  </sheetData>
  <mergeCells count="4">
    <mergeCell ref="B2:F6"/>
    <mergeCell ref="A8:N8"/>
    <mergeCell ref="A9:N9"/>
    <mergeCell ref="A10:N10"/>
  </mergeCells>
  <pageMargins left="0.17" right="0.36" top="0.74803149606299213" bottom="0.74803149606299213" header="0.31496062992125984" footer="0.31496062992125984"/>
  <pageSetup paperSize="9" scale="9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21"/>
  <sheetViews>
    <sheetView workbookViewId="0">
      <selection activeCell="B6" sqref="B1:B1048576"/>
    </sheetView>
  </sheetViews>
  <sheetFormatPr defaultRowHeight="15"/>
  <cols>
    <col min="1" max="1" width="3.28515625" style="31" customWidth="1"/>
    <col min="2" max="2" width="8.42578125" style="31" customWidth="1"/>
    <col min="3" max="3" width="13.140625" style="31" customWidth="1"/>
    <col min="4" max="4" width="7.140625" style="31" customWidth="1"/>
    <col min="5" max="5" width="6.85546875" style="31" customWidth="1"/>
    <col min="6" max="6" width="6.5703125" style="31" customWidth="1"/>
    <col min="7" max="7" width="5.85546875" style="31" customWidth="1"/>
    <col min="8" max="8" width="7.7109375" style="31" customWidth="1"/>
    <col min="9" max="9" width="8.85546875" style="31" customWidth="1"/>
    <col min="10" max="10" width="6.5703125" style="31" customWidth="1"/>
    <col min="11" max="11" width="7" style="31" customWidth="1"/>
    <col min="12" max="12" width="5" style="31" hidden="1" customWidth="1"/>
    <col min="13" max="13" width="8.28515625" style="31" customWidth="1"/>
    <col min="14" max="14" width="7.28515625" style="31" customWidth="1"/>
    <col min="15" max="16" width="10.5703125" style="31" customWidth="1"/>
    <col min="17" max="17" width="7.85546875" style="31" customWidth="1"/>
    <col min="18" max="18" width="10.5703125" style="31" customWidth="1"/>
    <col min="19" max="19" width="9.85546875" style="31" customWidth="1"/>
    <col min="20" max="20" width="9.28515625" style="31" customWidth="1"/>
    <col min="21" max="21" width="6.42578125" style="31" customWidth="1"/>
    <col min="22" max="22" width="5" style="31" customWidth="1"/>
    <col min="23" max="23" width="5.28515625" style="31" customWidth="1"/>
    <col min="24" max="24" width="4.85546875" style="31" customWidth="1"/>
    <col min="25" max="16384" width="9.140625" style="31"/>
  </cols>
  <sheetData>
    <row r="1" spans="1:20">
      <c r="A1" s="217"/>
      <c r="B1" s="199"/>
      <c r="C1" s="199"/>
      <c r="D1" s="199"/>
      <c r="E1" s="199"/>
      <c r="F1" s="199"/>
      <c r="G1" s="218"/>
      <c r="H1" s="218"/>
    </row>
    <row r="2" spans="1:20">
      <c r="A2" s="217"/>
      <c r="B2" s="199"/>
      <c r="C2" s="199"/>
      <c r="D2" s="199"/>
      <c r="E2" s="199"/>
      <c r="F2" s="199"/>
      <c r="G2" s="218"/>
      <c r="H2" s="218"/>
    </row>
    <row r="3" spans="1:20">
      <c r="A3" s="219"/>
      <c r="B3" s="199"/>
      <c r="C3" s="199"/>
      <c r="D3" s="199"/>
      <c r="E3" s="199"/>
      <c r="F3" s="199"/>
      <c r="G3" s="218"/>
      <c r="H3" s="218"/>
    </row>
    <row r="4" spans="1:20">
      <c r="A4" s="219"/>
      <c r="B4" s="199"/>
      <c r="C4" s="199"/>
      <c r="D4" s="199"/>
      <c r="E4" s="199"/>
      <c r="F4" s="199"/>
      <c r="G4" s="218"/>
      <c r="H4" s="218"/>
    </row>
    <row r="5" spans="1:20">
      <c r="A5" s="219"/>
      <c r="B5" s="199"/>
      <c r="C5" s="199"/>
      <c r="D5" s="199"/>
      <c r="E5" s="199"/>
      <c r="F5" s="199"/>
      <c r="G5" s="218"/>
      <c r="H5" s="218"/>
    </row>
    <row r="6" spans="1:20">
      <c r="A6" s="219"/>
      <c r="B6" s="218"/>
      <c r="C6" s="218"/>
      <c r="D6" s="218"/>
      <c r="E6" s="218"/>
      <c r="F6" s="218"/>
      <c r="G6" s="218"/>
      <c r="H6" s="218"/>
    </row>
    <row r="7" spans="1:20" ht="15" customHeight="1">
      <c r="A7" s="219"/>
      <c r="B7" s="220" t="s">
        <v>92</v>
      </c>
      <c r="C7" s="220"/>
      <c r="D7" s="220"/>
      <c r="E7" s="220"/>
      <c r="F7" s="220"/>
      <c r="G7" s="220"/>
      <c r="H7" s="220"/>
      <c r="I7" s="220"/>
      <c r="J7" s="220"/>
      <c r="K7" s="221"/>
      <c r="L7" s="221"/>
      <c r="M7" s="221"/>
      <c r="N7" s="221"/>
      <c r="O7" s="221"/>
      <c r="P7" s="221"/>
      <c r="Q7" s="221"/>
      <c r="R7" s="221"/>
      <c r="S7" s="221"/>
      <c r="T7" s="221"/>
    </row>
    <row r="8" spans="1:20" ht="15" customHeight="1">
      <c r="A8" s="219"/>
      <c r="B8" s="220"/>
      <c r="C8" s="220"/>
      <c r="D8" s="220"/>
      <c r="E8" s="220"/>
      <c r="F8" s="220"/>
      <c r="G8" s="220"/>
      <c r="H8" s="220"/>
      <c r="I8" s="220"/>
      <c r="J8" s="220"/>
      <c r="K8" s="221"/>
      <c r="L8" s="221"/>
      <c r="M8" s="221" t="s">
        <v>89</v>
      </c>
      <c r="N8" s="221"/>
      <c r="O8" s="221"/>
      <c r="P8" s="221"/>
      <c r="Q8" s="221"/>
      <c r="R8" s="221"/>
      <c r="S8" s="221"/>
      <c r="T8" s="221"/>
    </row>
    <row r="9" spans="1:20" ht="15" customHeight="1">
      <c r="A9" s="219"/>
      <c r="B9" s="220"/>
      <c r="C9" s="220"/>
      <c r="D9" s="220"/>
      <c r="E9" s="220"/>
      <c r="F9" s="220"/>
      <c r="G9" s="220"/>
      <c r="H9" s="220"/>
      <c r="I9" s="220"/>
      <c r="J9" s="220"/>
      <c r="K9" s="222"/>
      <c r="L9" s="222"/>
      <c r="M9" s="222"/>
      <c r="N9" s="222"/>
      <c r="O9" s="222"/>
      <c r="P9" s="222"/>
      <c r="Q9" s="222"/>
      <c r="R9" s="222"/>
      <c r="S9" s="222"/>
      <c r="T9" s="222"/>
    </row>
    <row r="10" spans="1:20" ht="15.75">
      <c r="A10" s="219"/>
      <c r="B10" s="218"/>
      <c r="C10" s="223" t="s">
        <v>117</v>
      </c>
      <c r="D10" s="223"/>
      <c r="E10" s="223"/>
      <c r="F10" s="223"/>
      <c r="G10" s="223"/>
      <c r="H10" s="223"/>
      <c r="I10" s="223"/>
    </row>
    <row r="11" spans="1:20" ht="15" customHeight="1">
      <c r="A11" s="170"/>
      <c r="B11" s="224"/>
      <c r="C11" s="224"/>
      <c r="D11" s="224"/>
      <c r="E11" s="224"/>
      <c r="F11" s="224"/>
      <c r="G11" s="224"/>
    </row>
    <row r="12" spans="1:20" ht="15" customHeight="1">
      <c r="A12" s="225" t="s">
        <v>13</v>
      </c>
      <c r="B12" s="226" t="s">
        <v>14</v>
      </c>
      <c r="C12" s="226" t="s">
        <v>15</v>
      </c>
      <c r="D12" s="226" t="s">
        <v>16</v>
      </c>
      <c r="E12" s="226" t="s">
        <v>77</v>
      </c>
      <c r="F12" s="226" t="s">
        <v>61</v>
      </c>
      <c r="G12" s="225" t="s">
        <v>4</v>
      </c>
      <c r="H12" s="225" t="s">
        <v>5</v>
      </c>
      <c r="I12" s="225" t="s">
        <v>9</v>
      </c>
      <c r="J12" s="227">
        <v>0.25</v>
      </c>
      <c r="K12" s="227">
        <v>0.3</v>
      </c>
      <c r="L12" s="227">
        <v>0.22</v>
      </c>
      <c r="M12" s="225" t="s">
        <v>72</v>
      </c>
      <c r="N12" s="225" t="s">
        <v>68</v>
      </c>
      <c r="O12" s="225" t="s">
        <v>78</v>
      </c>
      <c r="P12" s="226" t="s">
        <v>109</v>
      </c>
      <c r="Q12" s="226" t="s">
        <v>101</v>
      </c>
      <c r="R12" s="226" t="s">
        <v>107</v>
      </c>
      <c r="S12" s="228" t="s">
        <v>108</v>
      </c>
      <c r="T12" s="151" t="s">
        <v>101</v>
      </c>
    </row>
    <row r="13" spans="1:20" ht="30.75" customHeight="1">
      <c r="A13" s="225"/>
      <c r="B13" s="229"/>
      <c r="C13" s="229"/>
      <c r="D13" s="229"/>
      <c r="E13" s="229"/>
      <c r="F13" s="229"/>
      <c r="G13" s="225"/>
      <c r="H13" s="225"/>
      <c r="I13" s="225"/>
      <c r="J13" s="227"/>
      <c r="K13" s="227"/>
      <c r="L13" s="227"/>
      <c r="M13" s="225"/>
      <c r="N13" s="225"/>
      <c r="O13" s="225"/>
      <c r="P13" s="229"/>
      <c r="Q13" s="229"/>
      <c r="R13" s="229"/>
      <c r="S13" s="230"/>
      <c r="T13" s="155"/>
    </row>
    <row r="14" spans="1:20" ht="18" customHeight="1">
      <c r="A14" s="38">
        <v>1</v>
      </c>
      <c r="B14" s="185" t="s">
        <v>17</v>
      </c>
      <c r="C14" s="231" t="s">
        <v>93</v>
      </c>
      <c r="D14" s="185">
        <v>16</v>
      </c>
      <c r="E14" s="185" t="s">
        <v>84</v>
      </c>
      <c r="F14" s="232">
        <v>1.25</v>
      </c>
      <c r="G14" s="185">
        <v>4.16</v>
      </c>
      <c r="H14" s="187">
        <f>G14*17697</f>
        <v>73619.520000000004</v>
      </c>
      <c r="I14" s="185">
        <v>92025</v>
      </c>
      <c r="J14" s="185">
        <v>22619</v>
      </c>
      <c r="K14" s="185"/>
      <c r="L14" s="185"/>
      <c r="M14" s="185">
        <f>I14+J14+K14</f>
        <v>114644</v>
      </c>
      <c r="N14" s="187">
        <f>(I14+J14)*10%</f>
        <v>11464.400000000001</v>
      </c>
      <c r="O14" s="185">
        <f>I14+J14</f>
        <v>114644</v>
      </c>
      <c r="P14" s="185">
        <v>85444</v>
      </c>
      <c r="Q14" s="185">
        <f>O14-P14</f>
        <v>29200</v>
      </c>
      <c r="R14" s="187">
        <f>M14+N14</f>
        <v>126108.4</v>
      </c>
      <c r="S14" s="50">
        <v>93988</v>
      </c>
      <c r="T14" s="51">
        <f>R14-S14</f>
        <v>32120.399999999994</v>
      </c>
    </row>
    <row r="15" spans="1:20" ht="18" customHeight="1">
      <c r="A15" s="38">
        <v>2</v>
      </c>
      <c r="B15" s="185" t="s">
        <v>17</v>
      </c>
      <c r="C15" s="184" t="s">
        <v>18</v>
      </c>
      <c r="D15" s="185">
        <v>4</v>
      </c>
      <c r="E15" s="185" t="s">
        <v>32</v>
      </c>
      <c r="F15" s="232">
        <v>1</v>
      </c>
      <c r="G15" s="185">
        <v>3.45</v>
      </c>
      <c r="H15" s="187">
        <f t="shared" ref="H15:H18" si="0">G15*17697</f>
        <v>61054.65</v>
      </c>
      <c r="I15" s="185">
        <v>61055</v>
      </c>
      <c r="J15" s="185">
        <v>15264</v>
      </c>
      <c r="K15" s="185"/>
      <c r="L15" s="185"/>
      <c r="M15" s="185">
        <f t="shared" ref="M15:M18" si="1">I15+J15+K15</f>
        <v>76319</v>
      </c>
      <c r="N15" s="187">
        <f t="shared" ref="N15:N18" si="2">(I15+J15)*10%</f>
        <v>7631.9000000000005</v>
      </c>
      <c r="O15" s="185">
        <f t="shared" ref="O15:O17" si="3">I15+J15</f>
        <v>76319</v>
      </c>
      <c r="P15" s="185">
        <v>54861</v>
      </c>
      <c r="Q15" s="185">
        <f t="shared" ref="Q15:Q17" si="4">O15-P15</f>
        <v>21458</v>
      </c>
      <c r="R15" s="187">
        <f t="shared" ref="R15:R18" si="5">M15+N15</f>
        <v>83950.9</v>
      </c>
      <c r="S15" s="50">
        <v>60347</v>
      </c>
      <c r="T15" s="51">
        <f t="shared" ref="T15:T18" si="6">R15-S15</f>
        <v>23603.899999999994</v>
      </c>
    </row>
    <row r="16" spans="1:20" ht="18" customHeight="1">
      <c r="A16" s="38">
        <v>3</v>
      </c>
      <c r="B16" s="185" t="s">
        <v>19</v>
      </c>
      <c r="C16" s="184" t="s">
        <v>103</v>
      </c>
      <c r="D16" s="185">
        <v>8</v>
      </c>
      <c r="E16" s="185" t="s">
        <v>33</v>
      </c>
      <c r="F16" s="232">
        <v>1.1499999999999999</v>
      </c>
      <c r="G16" s="185">
        <v>3.12</v>
      </c>
      <c r="H16" s="187">
        <f t="shared" si="0"/>
        <v>55214.64</v>
      </c>
      <c r="I16" s="185">
        <v>63497</v>
      </c>
      <c r="J16" s="185"/>
      <c r="K16" s="185">
        <v>6105</v>
      </c>
      <c r="L16" s="185"/>
      <c r="M16" s="185">
        <f t="shared" si="1"/>
        <v>69602</v>
      </c>
      <c r="N16" s="187">
        <f t="shared" si="2"/>
        <v>6349.7000000000007</v>
      </c>
      <c r="O16" s="185">
        <f t="shared" si="3"/>
        <v>63497</v>
      </c>
      <c r="P16" s="185">
        <v>37446</v>
      </c>
      <c r="Q16" s="185">
        <f t="shared" si="4"/>
        <v>26051</v>
      </c>
      <c r="R16" s="187">
        <f t="shared" si="5"/>
        <v>75951.7</v>
      </c>
      <c r="S16" s="50">
        <v>47295</v>
      </c>
      <c r="T16" s="51">
        <f t="shared" si="6"/>
        <v>28656.699999999997</v>
      </c>
    </row>
    <row r="17" spans="1:20" ht="15.75" customHeight="1">
      <c r="A17" s="38">
        <v>4</v>
      </c>
      <c r="B17" s="185" t="s">
        <v>19</v>
      </c>
      <c r="C17" s="184" t="s">
        <v>24</v>
      </c>
      <c r="D17" s="185">
        <v>12</v>
      </c>
      <c r="E17" s="185" t="s">
        <v>25</v>
      </c>
      <c r="F17" s="232">
        <v>0.75</v>
      </c>
      <c r="G17" s="185">
        <v>2.89</v>
      </c>
      <c r="H17" s="187">
        <f t="shared" si="0"/>
        <v>51144.33</v>
      </c>
      <c r="I17" s="185">
        <v>38358</v>
      </c>
      <c r="J17" s="185"/>
      <c r="K17" s="185">
        <v>3982</v>
      </c>
      <c r="L17" s="185"/>
      <c r="M17" s="185">
        <f t="shared" si="1"/>
        <v>42340</v>
      </c>
      <c r="N17" s="187">
        <f t="shared" si="2"/>
        <v>3835.8</v>
      </c>
      <c r="O17" s="185">
        <f t="shared" si="3"/>
        <v>38358</v>
      </c>
      <c r="P17" s="185">
        <v>26014</v>
      </c>
      <c r="Q17" s="185">
        <f t="shared" si="4"/>
        <v>12344</v>
      </c>
      <c r="R17" s="187">
        <f t="shared" si="5"/>
        <v>46175.8</v>
      </c>
      <c r="S17" s="50">
        <v>32597</v>
      </c>
      <c r="T17" s="51">
        <f t="shared" si="6"/>
        <v>13578.800000000003</v>
      </c>
    </row>
    <row r="18" spans="1:20" ht="18" customHeight="1">
      <c r="A18" s="38">
        <v>5</v>
      </c>
      <c r="B18" s="185" t="s">
        <v>19</v>
      </c>
      <c r="C18" s="184" t="s">
        <v>20</v>
      </c>
      <c r="D18" s="185">
        <v>29</v>
      </c>
      <c r="E18" s="185" t="s">
        <v>86</v>
      </c>
      <c r="F18" s="232">
        <v>0.5</v>
      </c>
      <c r="G18" s="185">
        <v>2.81</v>
      </c>
      <c r="H18" s="187">
        <f t="shared" si="0"/>
        <v>49728.57</v>
      </c>
      <c r="I18" s="185">
        <v>24864</v>
      </c>
      <c r="J18" s="185"/>
      <c r="K18" s="185">
        <v>2655</v>
      </c>
      <c r="L18" s="185"/>
      <c r="M18" s="185">
        <f t="shared" si="1"/>
        <v>27519</v>
      </c>
      <c r="N18" s="187">
        <f t="shared" si="2"/>
        <v>2486.4</v>
      </c>
      <c r="O18" s="185"/>
      <c r="P18" s="185"/>
      <c r="Q18" s="185"/>
      <c r="R18" s="187">
        <f t="shared" si="5"/>
        <v>30005.4</v>
      </c>
      <c r="S18" s="50">
        <v>19299</v>
      </c>
      <c r="T18" s="51">
        <f t="shared" si="6"/>
        <v>10706.400000000001</v>
      </c>
    </row>
    <row r="19" spans="1:20" ht="18" customHeight="1">
      <c r="A19" s="233"/>
      <c r="B19" s="233"/>
      <c r="C19" s="233"/>
      <c r="D19" s="233"/>
      <c r="E19" s="233"/>
      <c r="F19" s="234">
        <v>4.6500000000000004</v>
      </c>
      <c r="G19" s="233"/>
      <c r="H19" s="202"/>
      <c r="I19" s="202">
        <f t="shared" ref="I19:O19" si="7">SUM(I14:I18)</f>
        <v>279799</v>
      </c>
      <c r="J19" s="202">
        <f t="shared" si="7"/>
        <v>37883</v>
      </c>
      <c r="K19" s="202">
        <f t="shared" si="7"/>
        <v>12742</v>
      </c>
      <c r="L19" s="202">
        <f t="shared" si="7"/>
        <v>0</v>
      </c>
      <c r="M19" s="202">
        <f t="shared" si="7"/>
        <v>330424</v>
      </c>
      <c r="N19" s="202">
        <f t="shared" si="7"/>
        <v>31768.200000000004</v>
      </c>
      <c r="O19" s="202">
        <f t="shared" si="7"/>
        <v>292818</v>
      </c>
      <c r="P19" s="202">
        <f>SUM(P14:P18)</f>
        <v>203765</v>
      </c>
      <c r="Q19" s="202">
        <f>SUM(Q14:Q18)</f>
        <v>89053</v>
      </c>
      <c r="R19" s="191">
        <f>SUM(R14:R18)</f>
        <v>362192.2</v>
      </c>
      <c r="S19" s="235">
        <f>SUM(S14:S18)</f>
        <v>253526</v>
      </c>
      <c r="T19" s="235">
        <f>SUM(T14:T18)</f>
        <v>108666.19999999998</v>
      </c>
    </row>
    <row r="20" spans="1:20" ht="21.75" customHeight="1">
      <c r="A20" s="236"/>
      <c r="B20" s="236"/>
      <c r="C20" s="236"/>
      <c r="D20" s="236"/>
      <c r="E20" s="236"/>
      <c r="F20" s="237"/>
      <c r="G20" s="236"/>
      <c r="H20" s="238"/>
      <c r="I20" s="25"/>
      <c r="J20" s="25"/>
      <c r="K20" s="25"/>
      <c r="L20" s="25"/>
      <c r="M20" s="25"/>
      <c r="N20" s="238"/>
      <c r="O20" s="25"/>
      <c r="P20" s="25"/>
      <c r="Q20" s="25"/>
      <c r="R20" s="238"/>
      <c r="S20" s="25"/>
      <c r="T20" s="239"/>
    </row>
    <row r="21" spans="1:20">
      <c r="A21" s="32" t="s">
        <v>21</v>
      </c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</row>
  </sheetData>
  <mergeCells count="24">
    <mergeCell ref="S12:S13"/>
    <mergeCell ref="T12:T13"/>
    <mergeCell ref="B21:M21"/>
    <mergeCell ref="R12:R13"/>
    <mergeCell ref="P12:P13"/>
    <mergeCell ref="Q12:Q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B1:F5"/>
    <mergeCell ref="B7:J9"/>
    <mergeCell ref="C10:I10"/>
    <mergeCell ref="A12:A13"/>
    <mergeCell ref="B12:B13"/>
    <mergeCell ref="C12:C13"/>
    <mergeCell ref="D12:D13"/>
    <mergeCell ref="E12:E13"/>
    <mergeCell ref="F12:F13"/>
  </mergeCells>
  <pageMargins left="0.15748031496062992" right="0.15748031496062992" top="0.17" bottom="0.74803149606299213" header="0.17" footer="0.31496062992125984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T55"/>
  <sheetViews>
    <sheetView tabSelected="1" topLeftCell="A28" workbookViewId="0">
      <selection activeCell="I58" sqref="I58"/>
    </sheetView>
  </sheetViews>
  <sheetFormatPr defaultRowHeight="15"/>
  <cols>
    <col min="1" max="1" width="3.140625" customWidth="1"/>
    <col min="2" max="2" width="6.7109375" customWidth="1"/>
    <col min="3" max="3" width="7" customWidth="1"/>
    <col min="4" max="4" width="5.42578125" customWidth="1"/>
    <col min="5" max="5" width="10.7109375" customWidth="1"/>
    <col min="6" max="6" width="8.7109375" customWidth="1"/>
    <col min="7" max="7" width="8.5703125" customWidth="1"/>
    <col min="8" max="8" width="7.140625" customWidth="1"/>
    <col min="9" max="10" width="6.28515625" customWidth="1"/>
    <col min="11" max="11" width="7.42578125" customWidth="1"/>
    <col min="12" max="12" width="9.5703125" customWidth="1"/>
    <col min="13" max="13" width="8.85546875" customWidth="1"/>
    <col min="14" max="14" width="10.42578125" customWidth="1"/>
    <col min="15" max="15" width="11.28515625" customWidth="1"/>
    <col min="16" max="16" width="8.7109375" customWidth="1"/>
    <col min="17" max="17" width="10.28515625" customWidth="1"/>
    <col min="18" max="18" width="10.140625" customWidth="1"/>
    <col min="19" max="19" width="9.140625" customWidth="1"/>
    <col min="20" max="20" width="5.7109375" customWidth="1"/>
  </cols>
  <sheetData>
    <row r="1" spans="1:6" ht="5.25" hidden="1" customHeight="1"/>
    <row r="2" spans="1:6" hidden="1"/>
    <row r="3" spans="1:6" hidden="1">
      <c r="F3" t="s">
        <v>41</v>
      </c>
    </row>
    <row r="4" spans="1:6" hidden="1"/>
    <row r="5" spans="1:6" hidden="1"/>
    <row r="6" spans="1:6" hidden="1"/>
    <row r="7" spans="1:6" hidden="1"/>
    <row r="8" spans="1:6" hidden="1"/>
    <row r="9" spans="1:6" hidden="1"/>
    <row r="10" spans="1:6" hidden="1"/>
    <row r="11" spans="1:6">
      <c r="A11" s="131" t="s">
        <v>87</v>
      </c>
      <c r="B11" s="132"/>
      <c r="C11" s="132"/>
      <c r="D11" s="132"/>
    </row>
    <row r="12" spans="1:6" ht="15.75">
      <c r="A12" s="132"/>
      <c r="B12" s="132"/>
      <c r="C12" s="132"/>
      <c r="D12" s="132"/>
      <c r="F12" s="10"/>
    </row>
    <row r="13" spans="1:6">
      <c r="A13" s="132"/>
      <c r="B13" s="132"/>
      <c r="C13" s="132"/>
      <c r="D13" s="132"/>
    </row>
    <row r="14" spans="1:6">
      <c r="A14" s="132"/>
      <c r="B14" s="132"/>
      <c r="C14" s="132"/>
      <c r="D14" s="132"/>
    </row>
    <row r="15" spans="1:6">
      <c r="A15" s="132"/>
      <c r="B15" s="132"/>
      <c r="C15" s="132"/>
      <c r="D15" s="132"/>
    </row>
    <row r="16" spans="1:6">
      <c r="A16" s="3"/>
    </row>
    <row r="17" spans="1:20" ht="1.5" hidden="1" customHeight="1">
      <c r="A17" s="3"/>
    </row>
    <row r="18" spans="1:20" hidden="1">
      <c r="A18" s="3"/>
    </row>
    <row r="19" spans="1:20" ht="15" customHeight="1">
      <c r="A19" s="133" t="s">
        <v>114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9"/>
      <c r="O19" s="9"/>
      <c r="P19" s="9"/>
      <c r="Q19" s="9"/>
      <c r="R19" s="9"/>
      <c r="S19" s="9"/>
      <c r="T19" s="9"/>
    </row>
    <row r="20" spans="1:20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9"/>
      <c r="O20" s="9"/>
      <c r="P20" s="9"/>
      <c r="Q20" s="9"/>
      <c r="R20" s="9"/>
      <c r="S20" s="9"/>
      <c r="T20" s="9"/>
    </row>
    <row r="21" spans="1:20" ht="13.5" hidden="1" customHeight="1">
      <c r="A21" s="3"/>
    </row>
    <row r="22" spans="1:20" ht="15" customHeight="1">
      <c r="A22" s="134" t="s">
        <v>13</v>
      </c>
      <c r="B22" s="122" t="s">
        <v>14</v>
      </c>
      <c r="C22" s="122" t="s">
        <v>61</v>
      </c>
      <c r="D22" s="122" t="s">
        <v>39</v>
      </c>
      <c r="E22" s="122" t="s">
        <v>2</v>
      </c>
      <c r="F22" s="122" t="s">
        <v>70</v>
      </c>
      <c r="G22" s="122" t="s">
        <v>72</v>
      </c>
      <c r="H22" s="124">
        <v>0.25</v>
      </c>
      <c r="I22" s="125" t="s">
        <v>73</v>
      </c>
      <c r="J22" s="126"/>
      <c r="K22" s="127"/>
      <c r="L22" s="122" t="s">
        <v>75</v>
      </c>
      <c r="M22" s="122" t="s">
        <v>71</v>
      </c>
      <c r="N22" s="122" t="s">
        <v>60</v>
      </c>
      <c r="O22" s="118" t="s">
        <v>109</v>
      </c>
      <c r="P22" s="118" t="s">
        <v>101</v>
      </c>
      <c r="Q22" s="119" t="s">
        <v>107</v>
      </c>
      <c r="R22" s="119" t="s">
        <v>108</v>
      </c>
      <c r="S22" s="119" t="s">
        <v>101</v>
      </c>
    </row>
    <row r="23" spans="1:20">
      <c r="A23" s="134"/>
      <c r="B23" s="122"/>
      <c r="C23" s="122"/>
      <c r="D23" s="122"/>
      <c r="E23" s="122"/>
      <c r="F23" s="122"/>
      <c r="G23" s="122"/>
      <c r="H23" s="122"/>
      <c r="I23" s="128"/>
      <c r="J23" s="129"/>
      <c r="K23" s="130"/>
      <c r="L23" s="122"/>
      <c r="M23" s="122"/>
      <c r="N23" s="122"/>
      <c r="O23" s="116"/>
      <c r="P23" s="116"/>
      <c r="Q23" s="120"/>
      <c r="R23" s="120"/>
      <c r="S23" s="120"/>
    </row>
    <row r="24" spans="1:20" ht="29.25" customHeight="1">
      <c r="A24" s="134"/>
      <c r="B24" s="122"/>
      <c r="C24" s="122"/>
      <c r="D24" s="122"/>
      <c r="E24" s="122"/>
      <c r="F24" s="122"/>
      <c r="G24" s="122"/>
      <c r="H24" s="122"/>
      <c r="I24" s="21">
        <v>0.3</v>
      </c>
      <c r="J24" s="29">
        <v>0.2</v>
      </c>
      <c r="K24" s="28" t="s">
        <v>74</v>
      </c>
      <c r="L24" s="122"/>
      <c r="M24" s="122"/>
      <c r="N24" s="122"/>
      <c r="O24" s="117"/>
      <c r="P24" s="117"/>
      <c r="Q24" s="121"/>
      <c r="R24" s="121"/>
      <c r="S24" s="121"/>
    </row>
    <row r="25" spans="1:20" ht="15" customHeight="1">
      <c r="A25" s="8">
        <v>1</v>
      </c>
      <c r="B25" s="26" t="s">
        <v>10</v>
      </c>
      <c r="C25" s="26">
        <v>1</v>
      </c>
      <c r="D25" s="26">
        <v>17</v>
      </c>
      <c r="E25" s="26" t="s">
        <v>38</v>
      </c>
      <c r="F25" s="30">
        <v>5.59</v>
      </c>
      <c r="G25" s="27">
        <f>F25*17697</f>
        <v>98926.23</v>
      </c>
      <c r="H25" s="27">
        <f>G25*25%</f>
        <v>24731.557499999999</v>
      </c>
      <c r="I25" s="27"/>
      <c r="J25" s="27"/>
      <c r="K25" s="27"/>
      <c r="L25" s="27">
        <f>G25+H25+I25+J25+K25</f>
        <v>123657.78749999999</v>
      </c>
      <c r="M25" s="27">
        <f>(G25+H25)*10%</f>
        <v>12365.778749999999</v>
      </c>
      <c r="N25" s="27">
        <f>G25+H25</f>
        <v>123657.78749999999</v>
      </c>
      <c r="O25" s="23">
        <v>112376</v>
      </c>
      <c r="P25" s="24">
        <f>N25-O25</f>
        <v>11281.787499999991</v>
      </c>
      <c r="Q25" s="24">
        <f>L25+M25</f>
        <v>136023.56625</v>
      </c>
      <c r="R25" s="23">
        <v>123614</v>
      </c>
      <c r="S25" s="24">
        <f>Q25-R25</f>
        <v>12409.566250000003</v>
      </c>
    </row>
    <row r="26" spans="1:20" ht="16.5" customHeight="1">
      <c r="A26" s="8">
        <v>2</v>
      </c>
      <c r="B26" s="26" t="s">
        <v>10</v>
      </c>
      <c r="C26" s="26">
        <v>1</v>
      </c>
      <c r="D26" s="26">
        <v>13</v>
      </c>
      <c r="E26" s="26" t="s">
        <v>94</v>
      </c>
      <c r="F26" s="30">
        <v>5.17</v>
      </c>
      <c r="G26" s="27">
        <f t="shared" ref="G26:G51" si="0">F26*17697</f>
        <v>91493.49</v>
      </c>
      <c r="H26" s="27">
        <f t="shared" ref="H26:H31" si="1">G26*25%</f>
        <v>22873.372500000001</v>
      </c>
      <c r="I26" s="27"/>
      <c r="J26" s="27"/>
      <c r="K26" s="27"/>
      <c r="L26" s="27">
        <f t="shared" ref="L26:L52" si="2">G26+H26+I26+J26+K26</f>
        <v>114366.8625</v>
      </c>
      <c r="M26" s="27">
        <f t="shared" ref="M26:M31" si="3">(G26+H26)*10%</f>
        <v>11436.686250000001</v>
      </c>
      <c r="N26" s="27">
        <f t="shared" ref="N26:N34" si="4">G26+H26</f>
        <v>114366.8625</v>
      </c>
      <c r="O26" s="23">
        <v>103969</v>
      </c>
      <c r="P26" s="24">
        <f t="shared" ref="P26:P34" si="5">N26-O26</f>
        <v>10397.862500000003</v>
      </c>
      <c r="Q26" s="24">
        <f t="shared" ref="Q26:Q51" si="6">L26+M26</f>
        <v>125803.54875</v>
      </c>
      <c r="R26" s="23">
        <v>114365</v>
      </c>
      <c r="S26" s="24">
        <f t="shared" ref="S26:S52" si="7">Q26-R26</f>
        <v>11438.548750000002</v>
      </c>
    </row>
    <row r="27" spans="1:20" ht="15" customHeight="1">
      <c r="A27" s="8">
        <v>3</v>
      </c>
      <c r="B27" s="26" t="s">
        <v>10</v>
      </c>
      <c r="C27" s="26">
        <v>1</v>
      </c>
      <c r="D27" s="26">
        <v>26</v>
      </c>
      <c r="E27" s="26" t="s">
        <v>94</v>
      </c>
      <c r="F27" s="30">
        <v>5.62</v>
      </c>
      <c r="G27" s="27">
        <f t="shared" si="0"/>
        <v>99457.14</v>
      </c>
      <c r="H27" s="27">
        <f t="shared" si="1"/>
        <v>24864.285</v>
      </c>
      <c r="I27" s="27"/>
      <c r="J27" s="27"/>
      <c r="K27" s="27"/>
      <c r="L27" s="27">
        <f t="shared" si="2"/>
        <v>124321.425</v>
      </c>
      <c r="M27" s="27">
        <f t="shared" si="3"/>
        <v>12432.142500000002</v>
      </c>
      <c r="N27" s="27">
        <f t="shared" si="4"/>
        <v>124321.425</v>
      </c>
      <c r="O27" s="23">
        <v>113040</v>
      </c>
      <c r="P27" s="24">
        <f t="shared" si="5"/>
        <v>11281.425000000003</v>
      </c>
      <c r="Q27" s="24">
        <f t="shared" si="6"/>
        <v>136753.5675</v>
      </c>
      <c r="R27" s="23">
        <v>124344</v>
      </c>
      <c r="S27" s="24">
        <f t="shared" si="7"/>
        <v>12409.567500000005</v>
      </c>
    </row>
    <row r="28" spans="1:20" ht="15" customHeight="1">
      <c r="A28" s="8">
        <v>4</v>
      </c>
      <c r="B28" s="26" t="s">
        <v>10</v>
      </c>
      <c r="C28" s="26">
        <v>0.5</v>
      </c>
      <c r="D28" s="26">
        <v>17</v>
      </c>
      <c r="E28" s="26" t="s">
        <v>30</v>
      </c>
      <c r="F28" s="30">
        <v>4.0599999999999996</v>
      </c>
      <c r="G28" s="27">
        <v>35925</v>
      </c>
      <c r="H28" s="27">
        <f t="shared" si="1"/>
        <v>8981.25</v>
      </c>
      <c r="I28" s="27"/>
      <c r="J28" s="27"/>
      <c r="K28" s="27"/>
      <c r="L28" s="27">
        <f t="shared" si="2"/>
        <v>44906.25</v>
      </c>
      <c r="M28" s="27">
        <f t="shared" si="3"/>
        <v>4490.625</v>
      </c>
      <c r="N28" s="27">
        <f t="shared" si="4"/>
        <v>44906.25</v>
      </c>
      <c r="O28" s="23">
        <v>35615</v>
      </c>
      <c r="P28" s="24">
        <f t="shared" si="5"/>
        <v>9291.25</v>
      </c>
      <c r="Q28" s="24">
        <f t="shared" si="6"/>
        <v>49396.875</v>
      </c>
      <c r="R28" s="23">
        <v>39177</v>
      </c>
      <c r="S28" s="24">
        <f t="shared" si="7"/>
        <v>10219.875</v>
      </c>
    </row>
    <row r="29" spans="1:20" ht="15" customHeight="1">
      <c r="A29" s="8">
        <v>5</v>
      </c>
      <c r="B29" s="26" t="s">
        <v>10</v>
      </c>
      <c r="C29" s="26">
        <v>0.5</v>
      </c>
      <c r="D29" s="26">
        <v>24</v>
      </c>
      <c r="E29" s="26" t="s">
        <v>85</v>
      </c>
      <c r="F29" s="30">
        <v>4.71</v>
      </c>
      <c r="G29" s="27">
        <v>41676</v>
      </c>
      <c r="H29" s="27">
        <f t="shared" si="1"/>
        <v>10419</v>
      </c>
      <c r="I29" s="27">
        <v>2655</v>
      </c>
      <c r="J29" s="27"/>
      <c r="K29" s="27"/>
      <c r="L29" s="27">
        <f t="shared" si="2"/>
        <v>54750</v>
      </c>
      <c r="M29" s="27">
        <f t="shared" si="3"/>
        <v>5209.5</v>
      </c>
      <c r="N29" s="27">
        <f t="shared" si="4"/>
        <v>52095</v>
      </c>
      <c r="O29" s="23">
        <v>41698</v>
      </c>
      <c r="P29" s="24">
        <f t="shared" si="5"/>
        <v>10397</v>
      </c>
      <c r="Q29" s="24">
        <f t="shared" si="6"/>
        <v>59959.5</v>
      </c>
      <c r="R29" s="23">
        <v>48523</v>
      </c>
      <c r="S29" s="24">
        <f t="shared" si="7"/>
        <v>11436.5</v>
      </c>
    </row>
    <row r="30" spans="1:20" ht="15" customHeight="1">
      <c r="A30" s="20">
        <v>6</v>
      </c>
      <c r="B30" s="26" t="s">
        <v>10</v>
      </c>
      <c r="C30" s="26">
        <v>1</v>
      </c>
      <c r="D30" s="26">
        <v>12</v>
      </c>
      <c r="E30" s="26" t="s">
        <v>30</v>
      </c>
      <c r="F30" s="30">
        <v>3.94</v>
      </c>
      <c r="G30" s="27">
        <f>F30*17697</f>
        <v>69726.179999999993</v>
      </c>
      <c r="H30" s="27">
        <f>G30*25%</f>
        <v>17431.544999999998</v>
      </c>
      <c r="I30" s="27"/>
      <c r="J30" s="27"/>
      <c r="K30" s="27"/>
      <c r="L30" s="27">
        <f t="shared" si="2"/>
        <v>87157.724999999991</v>
      </c>
      <c r="M30" s="27">
        <f t="shared" si="3"/>
        <v>8715.7724999999991</v>
      </c>
      <c r="N30" s="27">
        <v>87158</v>
      </c>
      <c r="O30" s="23">
        <v>68575</v>
      </c>
      <c r="P30" s="24">
        <v>18583</v>
      </c>
      <c r="Q30" s="24">
        <f t="shared" si="6"/>
        <v>95873.497499999998</v>
      </c>
      <c r="R30" s="23">
        <v>75432</v>
      </c>
      <c r="S30" s="24">
        <f t="shared" si="7"/>
        <v>20441.497499999998</v>
      </c>
    </row>
    <row r="31" spans="1:20" ht="15" customHeight="1">
      <c r="A31" s="20">
        <v>7</v>
      </c>
      <c r="B31" s="26" t="s">
        <v>10</v>
      </c>
      <c r="C31" s="26">
        <v>1</v>
      </c>
      <c r="D31" s="26">
        <v>5</v>
      </c>
      <c r="E31" s="26" t="s">
        <v>37</v>
      </c>
      <c r="F31" s="30">
        <v>4.59</v>
      </c>
      <c r="G31" s="27">
        <f t="shared" si="0"/>
        <v>81229.23</v>
      </c>
      <c r="H31" s="27">
        <f t="shared" si="1"/>
        <v>20307.307499999999</v>
      </c>
      <c r="I31" s="27"/>
      <c r="J31" s="27"/>
      <c r="K31" s="27"/>
      <c r="L31" s="27">
        <f t="shared" si="2"/>
        <v>101536.53749999999</v>
      </c>
      <c r="M31" s="27">
        <f t="shared" si="3"/>
        <v>10153.653749999999</v>
      </c>
      <c r="N31" s="27">
        <f t="shared" si="4"/>
        <v>101536.53749999999</v>
      </c>
      <c r="O31" s="23">
        <v>81185</v>
      </c>
      <c r="P31" s="24">
        <f t="shared" si="5"/>
        <v>20351.537499999991</v>
      </c>
      <c r="Q31" s="24">
        <f t="shared" si="6"/>
        <v>111690.19124999999</v>
      </c>
      <c r="R31" s="23">
        <v>89304</v>
      </c>
      <c r="S31" s="24">
        <f t="shared" si="7"/>
        <v>22386.191249999989</v>
      </c>
    </row>
    <row r="32" spans="1:20" ht="15" customHeight="1">
      <c r="A32" s="20">
        <v>8</v>
      </c>
      <c r="B32" s="26" t="s">
        <v>10</v>
      </c>
      <c r="C32" s="26">
        <v>0.5</v>
      </c>
      <c r="D32" s="26">
        <v>11</v>
      </c>
      <c r="E32" s="26" t="s">
        <v>33</v>
      </c>
      <c r="F32" s="30">
        <v>3.16</v>
      </c>
      <c r="G32" s="27">
        <v>27961</v>
      </c>
      <c r="H32" s="27"/>
      <c r="I32" s="27"/>
      <c r="J32" s="27"/>
      <c r="K32" s="27"/>
      <c r="L32" s="27">
        <f t="shared" si="2"/>
        <v>27961</v>
      </c>
      <c r="M32" s="27">
        <f>G32*10%</f>
        <v>2796.1000000000004</v>
      </c>
      <c r="N32" s="27">
        <f t="shared" si="4"/>
        <v>27961</v>
      </c>
      <c r="O32" s="23">
        <v>16635</v>
      </c>
      <c r="P32" s="24">
        <f t="shared" si="5"/>
        <v>11326</v>
      </c>
      <c r="Q32" s="24">
        <f t="shared" si="6"/>
        <v>30757.1</v>
      </c>
      <c r="R32" s="23">
        <v>18299</v>
      </c>
      <c r="S32" s="24">
        <f t="shared" si="7"/>
        <v>12458.099999999999</v>
      </c>
    </row>
    <row r="33" spans="1:19">
      <c r="A33" s="20">
        <v>9</v>
      </c>
      <c r="B33" s="26" t="s">
        <v>10</v>
      </c>
      <c r="C33" s="26">
        <v>1</v>
      </c>
      <c r="D33" s="26">
        <v>1</v>
      </c>
      <c r="E33" s="26" t="s">
        <v>85</v>
      </c>
      <c r="F33" s="30">
        <v>4.1399999999999997</v>
      </c>
      <c r="G33" s="27">
        <f t="shared" si="0"/>
        <v>73265.579999999987</v>
      </c>
      <c r="H33" s="27"/>
      <c r="I33" s="27"/>
      <c r="J33" s="27"/>
      <c r="K33" s="27"/>
      <c r="L33" s="27">
        <f t="shared" si="2"/>
        <v>73265.579999999987</v>
      </c>
      <c r="M33" s="27">
        <f t="shared" ref="M33:M52" si="8">G33*10%</f>
        <v>7326.5579999999991</v>
      </c>
      <c r="N33" s="27">
        <f t="shared" si="4"/>
        <v>73265.579999999987</v>
      </c>
      <c r="O33" s="23">
        <v>49021</v>
      </c>
      <c r="P33" s="24">
        <f t="shared" si="5"/>
        <v>24244.579999999987</v>
      </c>
      <c r="Q33" s="24">
        <f t="shared" si="6"/>
        <v>80592.137999999992</v>
      </c>
      <c r="R33" s="23">
        <v>76649</v>
      </c>
      <c r="S33" s="24">
        <f t="shared" si="7"/>
        <v>3943.1379999999917</v>
      </c>
    </row>
    <row r="34" spans="1:19">
      <c r="A34" s="20">
        <v>10</v>
      </c>
      <c r="B34" s="26" t="s">
        <v>76</v>
      </c>
      <c r="C34" s="26">
        <v>1</v>
      </c>
      <c r="D34" s="26">
        <v>29</v>
      </c>
      <c r="E34" s="26" t="s">
        <v>31</v>
      </c>
      <c r="F34" s="30">
        <v>3.68</v>
      </c>
      <c r="G34" s="27">
        <f t="shared" si="0"/>
        <v>65124.960000000006</v>
      </c>
      <c r="H34" s="27"/>
      <c r="I34" s="27"/>
      <c r="J34" s="27"/>
      <c r="K34" s="27"/>
      <c r="L34" s="27">
        <f t="shared" si="2"/>
        <v>65124.960000000006</v>
      </c>
      <c r="M34" s="27">
        <f t="shared" si="8"/>
        <v>6512.496000000001</v>
      </c>
      <c r="N34" s="27">
        <f t="shared" si="4"/>
        <v>65124.960000000006</v>
      </c>
      <c r="O34" s="23">
        <v>45658</v>
      </c>
      <c r="P34" s="24">
        <f t="shared" si="5"/>
        <v>19466.960000000006</v>
      </c>
      <c r="Q34" s="24">
        <f t="shared" si="6"/>
        <v>71637.456000000006</v>
      </c>
      <c r="R34" s="23">
        <v>50224</v>
      </c>
      <c r="S34" s="24">
        <f t="shared" si="7"/>
        <v>21413.456000000006</v>
      </c>
    </row>
    <row r="35" spans="1:19">
      <c r="A35" s="20">
        <v>11</v>
      </c>
      <c r="B35" s="26" t="s">
        <v>19</v>
      </c>
      <c r="C35" s="26">
        <v>1</v>
      </c>
      <c r="D35" s="26">
        <v>23</v>
      </c>
      <c r="E35" s="26">
        <v>1</v>
      </c>
      <c r="F35" s="30">
        <v>2.77</v>
      </c>
      <c r="G35" s="27">
        <f t="shared" si="0"/>
        <v>49020.69</v>
      </c>
      <c r="H35" s="27"/>
      <c r="I35" s="27"/>
      <c r="J35" s="27"/>
      <c r="K35" s="27">
        <v>11960</v>
      </c>
      <c r="L35" s="27">
        <f t="shared" si="2"/>
        <v>60980.69</v>
      </c>
      <c r="M35" s="27">
        <f t="shared" si="8"/>
        <v>4902.0690000000004</v>
      </c>
      <c r="N35" s="27"/>
      <c r="O35" s="23"/>
      <c r="P35" s="24"/>
      <c r="Q35" s="24">
        <f t="shared" si="6"/>
        <v>65882.759000000005</v>
      </c>
      <c r="R35" s="23">
        <v>37990</v>
      </c>
      <c r="S35" s="24">
        <f t="shared" si="7"/>
        <v>27892.759000000005</v>
      </c>
    </row>
    <row r="36" spans="1:19">
      <c r="A36" s="20">
        <v>12</v>
      </c>
      <c r="B36" s="26" t="s">
        <v>19</v>
      </c>
      <c r="C36" s="26">
        <v>1</v>
      </c>
      <c r="D36" s="26">
        <v>2</v>
      </c>
      <c r="E36" s="26">
        <v>1</v>
      </c>
      <c r="F36" s="30">
        <v>2.77</v>
      </c>
      <c r="G36" s="27">
        <f t="shared" si="0"/>
        <v>49020.69</v>
      </c>
      <c r="H36" s="27"/>
      <c r="I36" s="27"/>
      <c r="J36" s="27"/>
      <c r="K36" s="27">
        <v>11960</v>
      </c>
      <c r="L36" s="27">
        <f t="shared" si="2"/>
        <v>60980.69</v>
      </c>
      <c r="M36" s="27">
        <f t="shared" si="8"/>
        <v>4902.0690000000004</v>
      </c>
      <c r="N36" s="27"/>
      <c r="O36" s="23"/>
      <c r="P36" s="24"/>
      <c r="Q36" s="24">
        <f t="shared" si="6"/>
        <v>65882.759000000005</v>
      </c>
      <c r="R36" s="23">
        <v>37990</v>
      </c>
      <c r="S36" s="24">
        <f t="shared" si="7"/>
        <v>27892.759000000005</v>
      </c>
    </row>
    <row r="37" spans="1:19">
      <c r="A37" s="20">
        <v>13</v>
      </c>
      <c r="B37" s="26" t="s">
        <v>19</v>
      </c>
      <c r="C37" s="26">
        <v>1</v>
      </c>
      <c r="D37" s="26">
        <v>16</v>
      </c>
      <c r="E37" s="26">
        <v>1</v>
      </c>
      <c r="F37" s="30">
        <v>2.77</v>
      </c>
      <c r="G37" s="27">
        <f t="shared" si="0"/>
        <v>49020.69</v>
      </c>
      <c r="H37" s="27"/>
      <c r="I37" s="27"/>
      <c r="J37" s="27"/>
      <c r="K37" s="27">
        <v>11960</v>
      </c>
      <c r="L37" s="27">
        <f t="shared" si="2"/>
        <v>60980.69</v>
      </c>
      <c r="M37" s="27">
        <f t="shared" si="8"/>
        <v>4902.0690000000004</v>
      </c>
      <c r="N37" s="27"/>
      <c r="O37" s="23"/>
      <c r="P37" s="24"/>
      <c r="Q37" s="24">
        <f t="shared" si="6"/>
        <v>65882.759000000005</v>
      </c>
      <c r="R37" s="23">
        <v>37990</v>
      </c>
      <c r="S37" s="24">
        <f t="shared" si="7"/>
        <v>27892.759000000005</v>
      </c>
    </row>
    <row r="38" spans="1:19">
      <c r="A38" s="20">
        <v>14</v>
      </c>
      <c r="B38" s="26" t="s">
        <v>19</v>
      </c>
      <c r="C38" s="26">
        <v>1</v>
      </c>
      <c r="D38" s="26" t="s">
        <v>79</v>
      </c>
      <c r="E38" s="26">
        <v>1</v>
      </c>
      <c r="F38" s="30">
        <v>2.77</v>
      </c>
      <c r="G38" s="27">
        <f t="shared" si="0"/>
        <v>49020.69</v>
      </c>
      <c r="H38" s="27"/>
      <c r="I38" s="27"/>
      <c r="J38" s="27">
        <v>3539</v>
      </c>
      <c r="K38" s="27"/>
      <c r="L38" s="27">
        <f t="shared" si="2"/>
        <v>52559.69</v>
      </c>
      <c r="M38" s="27">
        <f t="shared" si="8"/>
        <v>4902.0690000000004</v>
      </c>
      <c r="N38" s="27"/>
      <c r="O38" s="23"/>
      <c r="P38" s="24"/>
      <c r="Q38" s="24">
        <f t="shared" si="6"/>
        <v>57461.759000000005</v>
      </c>
      <c r="R38" s="23">
        <v>34686</v>
      </c>
      <c r="S38" s="24">
        <f t="shared" si="7"/>
        <v>22775.759000000005</v>
      </c>
    </row>
    <row r="39" spans="1:19">
      <c r="A39" s="20">
        <v>15</v>
      </c>
      <c r="B39" s="26" t="s">
        <v>76</v>
      </c>
      <c r="C39" s="26">
        <v>0.5</v>
      </c>
      <c r="D39" s="26">
        <v>3</v>
      </c>
      <c r="E39" s="26">
        <v>1</v>
      </c>
      <c r="F39" s="30">
        <v>2.77</v>
      </c>
      <c r="G39" s="27">
        <v>24510</v>
      </c>
      <c r="H39" s="27"/>
      <c r="I39" s="27"/>
      <c r="J39" s="27">
        <v>1770</v>
      </c>
      <c r="K39" s="27"/>
      <c r="L39" s="27">
        <f t="shared" si="2"/>
        <v>26280</v>
      </c>
      <c r="M39" s="27">
        <f t="shared" si="8"/>
        <v>2451</v>
      </c>
      <c r="N39" s="27"/>
      <c r="O39" s="23"/>
      <c r="P39" s="24"/>
      <c r="Q39" s="24">
        <f t="shared" si="6"/>
        <v>28731</v>
      </c>
      <c r="R39" s="23">
        <v>17343</v>
      </c>
      <c r="S39" s="24">
        <f t="shared" si="7"/>
        <v>11388</v>
      </c>
    </row>
    <row r="40" spans="1:19">
      <c r="A40" s="20">
        <v>16</v>
      </c>
      <c r="B40" s="26" t="s">
        <v>19</v>
      </c>
      <c r="C40" s="26">
        <v>0.5</v>
      </c>
      <c r="D40" s="26">
        <v>3</v>
      </c>
      <c r="E40" s="26">
        <v>1</v>
      </c>
      <c r="F40" s="30">
        <v>2.77</v>
      </c>
      <c r="G40" s="27">
        <v>24510</v>
      </c>
      <c r="H40" s="27"/>
      <c r="I40" s="27"/>
      <c r="J40" s="27">
        <v>1770</v>
      </c>
      <c r="K40" s="27"/>
      <c r="L40" s="27">
        <f t="shared" si="2"/>
        <v>26280</v>
      </c>
      <c r="M40" s="27">
        <f t="shared" si="8"/>
        <v>2451</v>
      </c>
      <c r="N40" s="27"/>
      <c r="O40" s="23"/>
      <c r="P40" s="24"/>
      <c r="Q40" s="24">
        <f t="shared" si="6"/>
        <v>28731</v>
      </c>
      <c r="R40" s="23">
        <v>17343</v>
      </c>
      <c r="S40" s="24">
        <f t="shared" si="7"/>
        <v>11388</v>
      </c>
    </row>
    <row r="41" spans="1:19">
      <c r="A41" s="20">
        <v>17</v>
      </c>
      <c r="B41" s="26" t="s">
        <v>19</v>
      </c>
      <c r="C41" s="26">
        <v>1</v>
      </c>
      <c r="D41" s="26">
        <v>11</v>
      </c>
      <c r="E41" s="26">
        <v>1</v>
      </c>
      <c r="F41" s="30">
        <v>2.77</v>
      </c>
      <c r="G41" s="27">
        <f t="shared" si="0"/>
        <v>49020.69</v>
      </c>
      <c r="H41" s="27"/>
      <c r="I41" s="27"/>
      <c r="J41" s="27">
        <v>3539</v>
      </c>
      <c r="K41" s="27"/>
      <c r="L41" s="27">
        <f t="shared" si="2"/>
        <v>52559.69</v>
      </c>
      <c r="M41" s="27">
        <f t="shared" si="8"/>
        <v>4902.0690000000004</v>
      </c>
      <c r="N41" s="27"/>
      <c r="O41" s="23"/>
      <c r="P41" s="24"/>
      <c r="Q41" s="24">
        <f t="shared" si="6"/>
        <v>57461.759000000005</v>
      </c>
      <c r="R41" s="23">
        <v>34686</v>
      </c>
      <c r="S41" s="24">
        <f t="shared" si="7"/>
        <v>22775.759000000005</v>
      </c>
    </row>
    <row r="42" spans="1:19">
      <c r="A42" s="20">
        <v>18</v>
      </c>
      <c r="B42" s="26" t="s">
        <v>19</v>
      </c>
      <c r="C42" s="26">
        <v>1</v>
      </c>
      <c r="D42" s="26">
        <v>22</v>
      </c>
      <c r="E42" s="26">
        <v>1</v>
      </c>
      <c r="F42" s="30">
        <v>2.77</v>
      </c>
      <c r="G42" s="27">
        <f t="shared" si="0"/>
        <v>49020.69</v>
      </c>
      <c r="H42" s="27"/>
      <c r="I42" s="27"/>
      <c r="J42" s="27">
        <v>3539</v>
      </c>
      <c r="K42" s="27"/>
      <c r="L42" s="27">
        <f t="shared" si="2"/>
        <v>52559.69</v>
      </c>
      <c r="M42" s="27">
        <f t="shared" si="8"/>
        <v>4902.0690000000004</v>
      </c>
      <c r="N42" s="27"/>
      <c r="O42" s="23"/>
      <c r="P42" s="24"/>
      <c r="Q42" s="24">
        <f t="shared" si="6"/>
        <v>57461.759000000005</v>
      </c>
      <c r="R42" s="23">
        <v>34686</v>
      </c>
      <c r="S42" s="24">
        <f t="shared" si="7"/>
        <v>22775.759000000005</v>
      </c>
    </row>
    <row r="43" spans="1:19">
      <c r="A43" s="20">
        <v>19</v>
      </c>
      <c r="B43" s="26" t="s">
        <v>19</v>
      </c>
      <c r="C43" s="26">
        <v>1</v>
      </c>
      <c r="D43" s="26">
        <v>4</v>
      </c>
      <c r="E43" s="26">
        <v>1</v>
      </c>
      <c r="F43" s="30">
        <v>2.77</v>
      </c>
      <c r="G43" s="27">
        <f t="shared" si="0"/>
        <v>49020.69</v>
      </c>
      <c r="H43" s="27"/>
      <c r="I43" s="27"/>
      <c r="J43" s="27">
        <v>3539</v>
      </c>
      <c r="K43" s="27"/>
      <c r="L43" s="27">
        <f t="shared" si="2"/>
        <v>52559.69</v>
      </c>
      <c r="M43" s="27">
        <f t="shared" si="8"/>
        <v>4902.0690000000004</v>
      </c>
      <c r="N43" s="27"/>
      <c r="O43" s="23"/>
      <c r="P43" s="24"/>
      <c r="Q43" s="24">
        <f t="shared" si="6"/>
        <v>57461.759000000005</v>
      </c>
      <c r="R43" s="23">
        <v>34686</v>
      </c>
      <c r="S43" s="24">
        <f t="shared" si="7"/>
        <v>22775.759000000005</v>
      </c>
    </row>
    <row r="44" spans="1:19">
      <c r="A44" s="20">
        <v>20</v>
      </c>
      <c r="B44" s="26" t="s">
        <v>19</v>
      </c>
      <c r="C44" s="26">
        <v>0.5</v>
      </c>
      <c r="D44" s="26">
        <v>1</v>
      </c>
      <c r="E44" s="26">
        <v>1</v>
      </c>
      <c r="F44" s="30">
        <v>2.77</v>
      </c>
      <c r="G44" s="27">
        <v>24510</v>
      </c>
      <c r="H44" s="27"/>
      <c r="I44" s="27">
        <v>2654</v>
      </c>
      <c r="J44" s="27"/>
      <c r="K44" s="27"/>
      <c r="L44" s="27">
        <f t="shared" si="2"/>
        <v>27164</v>
      </c>
      <c r="M44" s="27">
        <f t="shared" si="8"/>
        <v>2451</v>
      </c>
      <c r="N44" s="27"/>
      <c r="O44" s="23"/>
      <c r="P44" s="24"/>
      <c r="Q44" s="24">
        <f t="shared" si="6"/>
        <v>29615</v>
      </c>
      <c r="R44" s="23">
        <v>18226</v>
      </c>
      <c r="S44" s="24">
        <f t="shared" si="7"/>
        <v>11389</v>
      </c>
    </row>
    <row r="45" spans="1:19">
      <c r="A45" s="20">
        <v>21</v>
      </c>
      <c r="B45" s="26" t="s">
        <v>19</v>
      </c>
      <c r="C45" s="26">
        <v>0.5</v>
      </c>
      <c r="D45" s="26">
        <v>24</v>
      </c>
      <c r="E45" s="26">
        <v>1</v>
      </c>
      <c r="F45" s="30">
        <v>2.77</v>
      </c>
      <c r="G45" s="27">
        <v>24510</v>
      </c>
      <c r="H45" s="27"/>
      <c r="I45" s="27"/>
      <c r="J45" s="27">
        <v>1770</v>
      </c>
      <c r="K45" s="27"/>
      <c r="L45" s="27">
        <f t="shared" si="2"/>
        <v>26280</v>
      </c>
      <c r="M45" s="27">
        <f t="shared" si="8"/>
        <v>2451</v>
      </c>
      <c r="N45" s="27"/>
      <c r="O45" s="23"/>
      <c r="P45" s="24"/>
      <c r="Q45" s="24">
        <f t="shared" si="6"/>
        <v>28731</v>
      </c>
      <c r="R45" s="23">
        <v>17342</v>
      </c>
      <c r="S45" s="24">
        <f t="shared" si="7"/>
        <v>11389</v>
      </c>
    </row>
    <row r="46" spans="1:19">
      <c r="A46" s="20">
        <v>22</v>
      </c>
      <c r="B46" s="26" t="s">
        <v>19</v>
      </c>
      <c r="C46" s="26">
        <v>1</v>
      </c>
      <c r="D46" s="26">
        <v>10</v>
      </c>
      <c r="E46" s="26">
        <v>1</v>
      </c>
      <c r="F46" s="30">
        <v>2.77</v>
      </c>
      <c r="G46" s="27">
        <f t="shared" si="0"/>
        <v>49020.69</v>
      </c>
      <c r="H46" s="27"/>
      <c r="I46" s="27"/>
      <c r="J46" s="27"/>
      <c r="K46" s="27"/>
      <c r="L46" s="27">
        <f t="shared" si="2"/>
        <v>49020.69</v>
      </c>
      <c r="M46" s="27">
        <f t="shared" si="8"/>
        <v>4902.0690000000004</v>
      </c>
      <c r="N46" s="27"/>
      <c r="O46" s="23"/>
      <c r="P46" s="24"/>
      <c r="Q46" s="24">
        <f t="shared" si="6"/>
        <v>53922.759000000005</v>
      </c>
      <c r="R46" s="23">
        <v>31147</v>
      </c>
      <c r="S46" s="24">
        <f t="shared" si="7"/>
        <v>22775.759000000005</v>
      </c>
    </row>
    <row r="47" spans="1:19">
      <c r="A47" s="20">
        <v>23</v>
      </c>
      <c r="B47" s="26" t="s">
        <v>19</v>
      </c>
      <c r="C47" s="26">
        <v>1</v>
      </c>
      <c r="D47" s="26">
        <v>8</v>
      </c>
      <c r="E47" s="26">
        <v>1</v>
      </c>
      <c r="F47" s="30">
        <v>2.77</v>
      </c>
      <c r="G47" s="27">
        <f t="shared" si="0"/>
        <v>49020.69</v>
      </c>
      <c r="H47" s="27"/>
      <c r="I47" s="27"/>
      <c r="J47" s="27"/>
      <c r="K47" s="27"/>
      <c r="L47" s="27">
        <f t="shared" si="2"/>
        <v>49020.69</v>
      </c>
      <c r="M47" s="27">
        <f t="shared" si="8"/>
        <v>4902.0690000000004</v>
      </c>
      <c r="N47" s="27"/>
      <c r="O47" s="23"/>
      <c r="P47" s="24"/>
      <c r="Q47" s="24">
        <f t="shared" si="6"/>
        <v>53922.759000000005</v>
      </c>
      <c r="R47" s="23">
        <v>31147</v>
      </c>
      <c r="S47" s="24">
        <f t="shared" si="7"/>
        <v>22775.759000000005</v>
      </c>
    </row>
    <row r="48" spans="1:19" ht="15.75" customHeight="1">
      <c r="A48" s="20">
        <v>24</v>
      </c>
      <c r="B48" s="26" t="s">
        <v>76</v>
      </c>
      <c r="C48" s="26">
        <v>1</v>
      </c>
      <c r="D48" s="26">
        <v>16</v>
      </c>
      <c r="E48" s="26">
        <v>3</v>
      </c>
      <c r="F48" s="30">
        <v>2.84</v>
      </c>
      <c r="G48" s="27">
        <f t="shared" si="0"/>
        <v>50259.479999999996</v>
      </c>
      <c r="H48" s="27"/>
      <c r="I48" s="27"/>
      <c r="J48" s="27"/>
      <c r="K48" s="27"/>
      <c r="L48" s="27">
        <f t="shared" si="2"/>
        <v>50259.479999999996</v>
      </c>
      <c r="M48" s="27">
        <f t="shared" si="8"/>
        <v>5025.9480000000003</v>
      </c>
      <c r="N48" s="27"/>
      <c r="O48" s="23"/>
      <c r="P48" s="24"/>
      <c r="Q48" s="24">
        <f t="shared" si="6"/>
        <v>55285.428</v>
      </c>
      <c r="R48" s="23">
        <v>35624</v>
      </c>
      <c r="S48" s="24">
        <f t="shared" si="7"/>
        <v>19661.428</v>
      </c>
    </row>
    <row r="49" spans="1:20" ht="15" customHeight="1">
      <c r="A49" s="20">
        <v>25</v>
      </c>
      <c r="B49" s="26" t="s">
        <v>19</v>
      </c>
      <c r="C49" s="26">
        <v>1</v>
      </c>
      <c r="D49" s="26">
        <v>15</v>
      </c>
      <c r="E49" s="26">
        <v>3</v>
      </c>
      <c r="F49" s="30">
        <v>2.84</v>
      </c>
      <c r="G49" s="27">
        <v>49021</v>
      </c>
      <c r="H49" s="27"/>
      <c r="I49" s="27"/>
      <c r="J49" s="27">
        <v>3539</v>
      </c>
      <c r="K49" s="27"/>
      <c r="L49" s="27">
        <f t="shared" si="2"/>
        <v>52560</v>
      </c>
      <c r="M49" s="27">
        <f t="shared" si="8"/>
        <v>4902.1000000000004</v>
      </c>
      <c r="N49" s="27"/>
      <c r="O49" s="23"/>
      <c r="P49" s="24"/>
      <c r="Q49" s="24">
        <f t="shared" si="6"/>
        <v>57462.1</v>
      </c>
      <c r="R49" s="23">
        <v>34686</v>
      </c>
      <c r="S49" s="24">
        <f t="shared" si="7"/>
        <v>22776.1</v>
      </c>
    </row>
    <row r="50" spans="1:20" ht="15" customHeight="1">
      <c r="A50" s="20">
        <v>26</v>
      </c>
      <c r="B50" s="26" t="s">
        <v>19</v>
      </c>
      <c r="C50" s="26">
        <v>0.5</v>
      </c>
      <c r="D50" s="26">
        <v>6</v>
      </c>
      <c r="E50" s="26">
        <v>1</v>
      </c>
      <c r="F50" s="30">
        <v>2.77</v>
      </c>
      <c r="G50" s="27">
        <v>24510</v>
      </c>
      <c r="H50" s="27"/>
      <c r="I50" s="27"/>
      <c r="J50" s="27"/>
      <c r="K50" s="27"/>
      <c r="L50" s="27">
        <f t="shared" si="2"/>
        <v>24510</v>
      </c>
      <c r="M50" s="27">
        <f t="shared" si="8"/>
        <v>2451</v>
      </c>
      <c r="N50" s="27"/>
      <c r="O50" s="23"/>
      <c r="P50" s="24"/>
      <c r="Q50" s="24">
        <f t="shared" si="6"/>
        <v>26961</v>
      </c>
      <c r="R50" s="23">
        <v>15573</v>
      </c>
      <c r="S50" s="24">
        <f t="shared" si="7"/>
        <v>11388</v>
      </c>
    </row>
    <row r="51" spans="1:20" ht="15" customHeight="1">
      <c r="A51" s="20">
        <v>27</v>
      </c>
      <c r="B51" s="26" t="s">
        <v>19</v>
      </c>
      <c r="C51" s="26">
        <v>1</v>
      </c>
      <c r="D51" s="26">
        <v>13</v>
      </c>
      <c r="E51" s="26">
        <v>1</v>
      </c>
      <c r="F51" s="30">
        <v>2.77</v>
      </c>
      <c r="G51" s="27">
        <f t="shared" si="0"/>
        <v>49020.69</v>
      </c>
      <c r="H51" s="27"/>
      <c r="I51" s="27"/>
      <c r="J51" s="27"/>
      <c r="K51" s="27"/>
      <c r="L51" s="27">
        <f t="shared" si="2"/>
        <v>49020.69</v>
      </c>
      <c r="M51" s="27">
        <f t="shared" si="8"/>
        <v>4902.0690000000004</v>
      </c>
      <c r="N51" s="27"/>
      <c r="O51" s="23"/>
      <c r="P51" s="24"/>
      <c r="Q51" s="24">
        <f t="shared" si="6"/>
        <v>53922.759000000005</v>
      </c>
      <c r="R51" s="23">
        <v>31147</v>
      </c>
      <c r="S51" s="24">
        <f t="shared" si="7"/>
        <v>22775.759000000005</v>
      </c>
    </row>
    <row r="52" spans="1:20" ht="15" customHeight="1">
      <c r="A52" s="20">
        <v>28</v>
      </c>
      <c r="B52" s="26" t="s">
        <v>19</v>
      </c>
      <c r="C52" s="26">
        <v>0.5</v>
      </c>
      <c r="D52" s="26">
        <v>11</v>
      </c>
      <c r="E52" s="26">
        <v>1</v>
      </c>
      <c r="F52" s="30">
        <v>2.77</v>
      </c>
      <c r="G52" s="27">
        <v>24510</v>
      </c>
      <c r="H52" s="27"/>
      <c r="I52" s="27"/>
      <c r="J52" s="27"/>
      <c r="K52" s="27"/>
      <c r="L52" s="27">
        <f t="shared" si="2"/>
        <v>24510</v>
      </c>
      <c r="M52" s="27">
        <f t="shared" si="8"/>
        <v>2451</v>
      </c>
      <c r="N52" s="27"/>
      <c r="O52" s="23"/>
      <c r="P52" s="24"/>
      <c r="Q52" s="24">
        <v>26961</v>
      </c>
      <c r="R52" s="23">
        <v>15573</v>
      </c>
      <c r="S52" s="24">
        <f t="shared" si="7"/>
        <v>11388</v>
      </c>
    </row>
    <row r="53" spans="1:20">
      <c r="A53" s="5"/>
      <c r="B53" s="5"/>
      <c r="C53" s="11">
        <v>23.5</v>
      </c>
      <c r="D53" s="6"/>
      <c r="E53" s="6"/>
      <c r="F53" s="6"/>
      <c r="G53" s="14">
        <f>SUM(G25:G52)</f>
        <v>1421332.1899999995</v>
      </c>
      <c r="H53" s="15">
        <f>SUM(H25:H52)</f>
        <v>129608.31749999999</v>
      </c>
      <c r="I53" s="15">
        <f>SUM(I25:I48)</f>
        <v>5309</v>
      </c>
      <c r="J53" s="15">
        <f>SUM(J38:J51)</f>
        <v>23005</v>
      </c>
      <c r="K53" s="14">
        <f>SUM(K25:K48)</f>
        <v>35880</v>
      </c>
      <c r="L53" s="14">
        <f>SUM(L25:L52)</f>
        <v>1615134.5074999994</v>
      </c>
      <c r="M53" s="14">
        <f>SUM(M25:M52)</f>
        <v>155094.05075000002</v>
      </c>
      <c r="N53" s="14">
        <f>SUM(N25:N51)</f>
        <v>814393.40249999985</v>
      </c>
      <c r="O53" s="13">
        <f>SUM(O25:O51)</f>
        <v>667772</v>
      </c>
      <c r="P53" s="19">
        <f>SUM(P25:P51)</f>
        <v>146621.40249999997</v>
      </c>
      <c r="Q53" s="22">
        <f>SUM(Q25:Q52)</f>
        <v>1770228.5582500007</v>
      </c>
      <c r="R53" s="17">
        <f>SUM(R25:R52)</f>
        <v>1277796</v>
      </c>
      <c r="S53" s="22">
        <f>SUM(S25:S52)</f>
        <v>492432.55825000018</v>
      </c>
    </row>
    <row r="54" spans="1:20">
      <c r="A54" s="2"/>
    </row>
    <row r="55" spans="1:20">
      <c r="A55" s="1" t="s">
        <v>22</v>
      </c>
      <c r="B55" s="123"/>
      <c r="C55" s="123"/>
      <c r="D55" s="123"/>
      <c r="E55" s="123"/>
      <c r="F55" s="123"/>
      <c r="G55" s="123"/>
      <c r="O55" s="7"/>
      <c r="P55" s="7"/>
      <c r="Q55" s="7"/>
      <c r="R55" s="7"/>
      <c r="S55" s="7"/>
      <c r="T55" s="7"/>
    </row>
  </sheetData>
  <mergeCells count="20">
    <mergeCell ref="M22:M24"/>
    <mergeCell ref="N22:N24"/>
    <mergeCell ref="A11:D15"/>
    <mergeCell ref="A19:M20"/>
    <mergeCell ref="A22:A24"/>
    <mergeCell ref="B22:B24"/>
    <mergeCell ref="C22:C24"/>
    <mergeCell ref="D22:D24"/>
    <mergeCell ref="E22:E24"/>
    <mergeCell ref="F22:F24"/>
    <mergeCell ref="B55:G55"/>
    <mergeCell ref="G22:G24"/>
    <mergeCell ref="H22:H24"/>
    <mergeCell ref="I22:K23"/>
    <mergeCell ref="L22:L24"/>
    <mergeCell ref="O22:O24"/>
    <mergeCell ref="P22:P24"/>
    <mergeCell ref="Q22:Q24"/>
    <mergeCell ref="R22:R24"/>
    <mergeCell ref="S22:S24"/>
  </mergeCells>
  <pageMargins left="0.15748031496062992" right="0.23622047244094491" top="0.15748031496062992" bottom="0.15748031496062992" header="0.15748031496062992" footer="0.15748031496062992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Барибаев тариф сентяб муг 2019</vt:lpstr>
      <vt:lpstr>  Сентяб тариф 2019 з тілдік</vt:lpstr>
      <vt:lpstr>Барибаев тариф сентяб обн 2019 </vt:lpstr>
      <vt:lpstr>Сарапшы  тариф за сентяб 2019</vt:lpstr>
      <vt:lpstr>Барибаев тариф сентяб тех 2019</vt:lpstr>
      <vt:lpstr>Барибаев тариф сентяб зияткер </vt:lpstr>
      <vt:lpstr>Барибаев тариф сентяб мц 2019</vt:lpstr>
      <vt:lpstr>Барибаев тех  измен сен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2019-09-23T05:42:18Z</cp:lastPrinted>
  <dcterms:created xsi:type="dcterms:W3CDTF">2014-09-11T05:51:11Z</dcterms:created>
  <dcterms:modified xsi:type="dcterms:W3CDTF">2019-10-17T05:57:17Z</dcterms:modified>
</cp:coreProperties>
</file>